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3" activeTab="3"/>
  </bookViews>
  <sheets>
    <sheet name="Sheet1" sheetId="1" state="hidden" r:id="rId1"/>
    <sheet name="Sheet2 (2)" sheetId="4" state="hidden" r:id="rId2"/>
    <sheet name="抽查项目明细表" sheetId="2" state="hidden" r:id="rId3"/>
    <sheet name="实地抽查项目-改" sheetId="18" r:id="rId4"/>
  </sheets>
  <definedNames>
    <definedName name="_xlnm._FilterDatabase" localSheetId="1" hidden="1">'Sheet2 (2)'!$A$3:$M$499</definedName>
    <definedName name="_xlnm._FilterDatabase" localSheetId="2" hidden="1">抽查项目明细表!$A$3:$L$499</definedName>
    <definedName name="_xlnm._FilterDatabase" localSheetId="3" hidden="1">'实地抽查项目-改'!$A$3:$P$147</definedName>
    <definedName name="_xlnm.Print_Titles" localSheetId="2">抽查项目明细表!$1:$3</definedName>
    <definedName name="_xlnm.Print_Area" localSheetId="3">'实地抽查项目-改'!$A$1:$P$147</definedName>
    <definedName name="_xlnm.Print_Titles" localSheetId="3">'实地抽查项目-改'!$1:$3</definedName>
  </definedNames>
  <calcPr calcId="144525"/>
</workbook>
</file>

<file path=xl/comments1.xml><?xml version="1.0" encoding="utf-8"?>
<comments xmlns="http://schemas.openxmlformats.org/spreadsheetml/2006/main">
  <authors>
    <author>lenovo</author>
  </authors>
  <commentList>
    <comment ref="G5" authorId="0">
      <text>
        <r>
          <rPr>
            <sz val="9"/>
            <rFont val="宋体"/>
            <charset val="134"/>
          </rPr>
          <t>每年度25万元</t>
        </r>
      </text>
    </comment>
    <comment ref="G9" authorId="0">
      <text>
        <r>
          <rPr>
            <sz val="9"/>
            <rFont val="宋体"/>
            <charset val="134"/>
          </rPr>
          <t>每年度25万元</t>
        </r>
      </text>
    </comment>
    <comment ref="G12" authorId="0">
      <text>
        <r>
          <rPr>
            <sz val="9"/>
            <rFont val="宋体"/>
            <charset val="134"/>
          </rPr>
          <t>每年度20万元</t>
        </r>
      </text>
    </comment>
    <comment ref="G13" authorId="0">
      <text>
        <r>
          <rPr>
            <sz val="9"/>
            <rFont val="宋体"/>
            <charset val="134"/>
          </rPr>
          <t>每年度20万元</t>
        </r>
      </text>
    </comment>
    <comment ref="G16" authorId="0">
      <text>
        <r>
          <rPr>
            <sz val="9"/>
            <rFont val="宋体"/>
            <charset val="134"/>
          </rPr>
          <t>每年度20万元</t>
        </r>
      </text>
    </comment>
    <comment ref="G19" authorId="0">
      <text>
        <r>
          <rPr>
            <sz val="9"/>
            <rFont val="宋体"/>
            <charset val="134"/>
          </rPr>
          <t>每年度25万元</t>
        </r>
      </text>
    </comment>
    <comment ref="G20" authorId="0">
      <text>
        <r>
          <rPr>
            <sz val="9"/>
            <rFont val="宋体"/>
            <charset val="134"/>
          </rPr>
          <t>每年度25万元</t>
        </r>
      </text>
    </comment>
    <comment ref="G22" authorId="0">
      <text>
        <r>
          <rPr>
            <sz val="9"/>
            <rFont val="宋体"/>
            <charset val="134"/>
          </rPr>
          <t>每年度25万元</t>
        </r>
      </text>
    </comment>
    <comment ref="G25" authorId="0">
      <text>
        <r>
          <rPr>
            <sz val="9"/>
            <rFont val="宋体"/>
            <charset val="134"/>
          </rPr>
          <t>每年度20万元</t>
        </r>
      </text>
    </comment>
    <comment ref="G28" authorId="0">
      <text>
        <r>
          <rPr>
            <sz val="9"/>
            <rFont val="宋体"/>
            <charset val="134"/>
          </rPr>
          <t>每年度25万元</t>
        </r>
      </text>
    </comment>
    <comment ref="G35" authorId="0">
      <text>
        <r>
          <rPr>
            <sz val="9"/>
            <rFont val="宋体"/>
            <charset val="134"/>
          </rPr>
          <t>每年度25万元</t>
        </r>
      </text>
    </comment>
    <comment ref="G36" authorId="0">
      <text>
        <r>
          <rPr>
            <sz val="9"/>
            <rFont val="宋体"/>
            <charset val="134"/>
          </rPr>
          <t>每年度20万元</t>
        </r>
      </text>
    </comment>
    <comment ref="G37" authorId="0">
      <text>
        <r>
          <rPr>
            <sz val="9"/>
            <rFont val="宋体"/>
            <charset val="134"/>
          </rPr>
          <t>每年度20万元</t>
        </r>
      </text>
    </comment>
    <comment ref="G38" authorId="0">
      <text>
        <r>
          <rPr>
            <sz val="9"/>
            <rFont val="宋体"/>
            <charset val="134"/>
          </rPr>
          <t>每年度25万元</t>
        </r>
      </text>
    </comment>
    <comment ref="G41" authorId="0">
      <text>
        <r>
          <rPr>
            <sz val="9"/>
            <rFont val="宋体"/>
            <charset val="134"/>
          </rPr>
          <t>每年度25万元</t>
        </r>
      </text>
    </comment>
    <comment ref="G42" authorId="0">
      <text>
        <r>
          <rPr>
            <sz val="9"/>
            <rFont val="宋体"/>
            <charset val="134"/>
          </rPr>
          <t>每年度20万元</t>
        </r>
      </text>
    </comment>
    <comment ref="G43" authorId="0">
      <text>
        <r>
          <rPr>
            <sz val="9"/>
            <rFont val="宋体"/>
            <charset val="134"/>
          </rPr>
          <t>每年度20万元</t>
        </r>
      </text>
    </comment>
    <comment ref="G45" authorId="0">
      <text>
        <r>
          <rPr>
            <sz val="9"/>
            <rFont val="宋体"/>
            <charset val="134"/>
          </rPr>
          <t>每年度25万元</t>
        </r>
      </text>
    </comment>
    <comment ref="G48" authorId="0">
      <text>
        <r>
          <rPr>
            <sz val="9"/>
            <rFont val="宋体"/>
            <charset val="134"/>
          </rPr>
          <t>每年度25万元</t>
        </r>
      </text>
    </comment>
    <comment ref="G52" authorId="0">
      <text>
        <r>
          <rPr>
            <sz val="9"/>
            <rFont val="宋体"/>
            <charset val="134"/>
          </rPr>
          <t>每年度25万元</t>
        </r>
      </text>
    </comment>
    <comment ref="G56" authorId="0">
      <text>
        <r>
          <rPr>
            <sz val="9"/>
            <rFont val="宋体"/>
            <charset val="134"/>
          </rPr>
          <t>每年度20万元</t>
        </r>
      </text>
    </comment>
    <comment ref="G58" authorId="0">
      <text>
        <r>
          <rPr>
            <sz val="9"/>
            <rFont val="宋体"/>
            <charset val="134"/>
          </rPr>
          <t>每年度25万元</t>
        </r>
      </text>
    </comment>
    <comment ref="G60" authorId="0">
      <text>
        <r>
          <rPr>
            <sz val="9"/>
            <rFont val="宋体"/>
            <charset val="134"/>
          </rPr>
          <t>每年度20万元</t>
        </r>
      </text>
    </comment>
    <comment ref="G220" authorId="0">
      <text>
        <r>
          <rPr>
            <sz val="9"/>
            <rFont val="宋体"/>
            <charset val="134"/>
          </rPr>
          <t>2016-100万，2017-90万</t>
        </r>
      </text>
    </comment>
    <comment ref="G221" authorId="0">
      <text>
        <r>
          <rPr>
            <sz val="9"/>
            <rFont val="宋体"/>
            <charset val="134"/>
          </rPr>
          <t>2016-90万，2017-70万</t>
        </r>
      </text>
    </comment>
    <comment ref="G222" authorId="0">
      <text>
        <r>
          <rPr>
            <sz val="9"/>
            <rFont val="宋体"/>
            <charset val="134"/>
          </rPr>
          <t>2016-90万，2017-360万</t>
        </r>
      </text>
    </comment>
    <comment ref="G223" authorId="0">
      <text>
        <r>
          <rPr>
            <sz val="9"/>
            <rFont val="宋体"/>
            <charset val="134"/>
          </rPr>
          <t>2016-130万，2017-100万</t>
        </r>
      </text>
    </comment>
  </commentList>
</comments>
</file>

<file path=xl/comments2.xml><?xml version="1.0" encoding="utf-8"?>
<comments xmlns="http://schemas.openxmlformats.org/spreadsheetml/2006/main">
  <authors>
    <author>lenovo</author>
  </authors>
  <commentList>
    <comment ref="H6" authorId="0">
      <text>
        <r>
          <rPr>
            <sz val="9"/>
            <rFont val="宋体"/>
            <charset val="134"/>
          </rPr>
          <t>每年度25万元</t>
        </r>
      </text>
    </comment>
    <comment ref="H10" authorId="0">
      <text>
        <r>
          <rPr>
            <sz val="9"/>
            <rFont val="宋体"/>
            <charset val="134"/>
          </rPr>
          <t>每年度25万元</t>
        </r>
      </text>
    </comment>
    <comment ref="H13" authorId="0">
      <text>
        <r>
          <rPr>
            <sz val="9"/>
            <rFont val="宋体"/>
            <charset val="134"/>
          </rPr>
          <t>每年度20万元</t>
        </r>
      </text>
    </comment>
    <comment ref="H14" authorId="0">
      <text>
        <r>
          <rPr>
            <sz val="9"/>
            <rFont val="宋体"/>
            <charset val="134"/>
          </rPr>
          <t>每年度20万元</t>
        </r>
      </text>
    </comment>
    <comment ref="H17" authorId="0">
      <text>
        <r>
          <rPr>
            <sz val="9"/>
            <rFont val="宋体"/>
            <charset val="134"/>
          </rPr>
          <t>每年度20万元</t>
        </r>
      </text>
    </comment>
    <comment ref="H20" authorId="0">
      <text>
        <r>
          <rPr>
            <sz val="9"/>
            <rFont val="宋体"/>
            <charset val="134"/>
          </rPr>
          <t>每年度25万元</t>
        </r>
      </text>
    </comment>
    <comment ref="H21" authorId="0">
      <text>
        <r>
          <rPr>
            <sz val="9"/>
            <rFont val="宋体"/>
            <charset val="134"/>
          </rPr>
          <t>每年度25万元</t>
        </r>
      </text>
    </comment>
    <comment ref="H23" authorId="0">
      <text>
        <r>
          <rPr>
            <sz val="9"/>
            <rFont val="宋体"/>
            <charset val="134"/>
          </rPr>
          <t>每年度25万元</t>
        </r>
      </text>
    </comment>
    <comment ref="H26" authorId="0">
      <text>
        <r>
          <rPr>
            <sz val="9"/>
            <rFont val="宋体"/>
            <charset val="134"/>
          </rPr>
          <t>每年度20万元</t>
        </r>
      </text>
    </comment>
    <comment ref="H29" authorId="0">
      <text>
        <r>
          <rPr>
            <sz val="9"/>
            <rFont val="宋体"/>
            <charset val="134"/>
          </rPr>
          <t>每年度25万元</t>
        </r>
      </text>
    </comment>
    <comment ref="H36" authorId="0">
      <text>
        <r>
          <rPr>
            <sz val="9"/>
            <rFont val="宋体"/>
            <charset val="134"/>
          </rPr>
          <t>每年度25万元</t>
        </r>
      </text>
    </comment>
    <comment ref="H37" authorId="0">
      <text>
        <r>
          <rPr>
            <sz val="9"/>
            <rFont val="宋体"/>
            <charset val="134"/>
          </rPr>
          <t>每年度20万元</t>
        </r>
      </text>
    </comment>
    <comment ref="H38" authorId="0">
      <text>
        <r>
          <rPr>
            <sz val="9"/>
            <rFont val="宋体"/>
            <charset val="134"/>
          </rPr>
          <t>每年度20万元</t>
        </r>
      </text>
    </comment>
    <comment ref="H39" authorId="0">
      <text>
        <r>
          <rPr>
            <sz val="9"/>
            <rFont val="宋体"/>
            <charset val="134"/>
          </rPr>
          <t>每年度25万元</t>
        </r>
      </text>
    </comment>
    <comment ref="H42" authorId="0">
      <text>
        <r>
          <rPr>
            <sz val="9"/>
            <rFont val="宋体"/>
            <charset val="134"/>
          </rPr>
          <t>每年度25万元</t>
        </r>
      </text>
    </comment>
    <comment ref="H43" authorId="0">
      <text>
        <r>
          <rPr>
            <sz val="9"/>
            <rFont val="宋体"/>
            <charset val="134"/>
          </rPr>
          <t>每年度20万元</t>
        </r>
      </text>
    </comment>
    <comment ref="H44" authorId="0">
      <text>
        <r>
          <rPr>
            <sz val="9"/>
            <rFont val="宋体"/>
            <charset val="134"/>
          </rPr>
          <t>每年度20万元</t>
        </r>
      </text>
    </comment>
    <comment ref="H46" authorId="0">
      <text>
        <r>
          <rPr>
            <sz val="9"/>
            <rFont val="宋体"/>
            <charset val="134"/>
          </rPr>
          <t>每年度25万元</t>
        </r>
      </text>
    </comment>
    <comment ref="H49" authorId="0">
      <text>
        <r>
          <rPr>
            <sz val="9"/>
            <rFont val="宋体"/>
            <charset val="134"/>
          </rPr>
          <t>每年度25万元</t>
        </r>
      </text>
    </comment>
    <comment ref="H53" authorId="0">
      <text>
        <r>
          <rPr>
            <sz val="9"/>
            <rFont val="宋体"/>
            <charset val="134"/>
          </rPr>
          <t>每年度25万元</t>
        </r>
      </text>
    </comment>
    <comment ref="H57" authorId="0">
      <text>
        <r>
          <rPr>
            <sz val="9"/>
            <rFont val="宋体"/>
            <charset val="134"/>
          </rPr>
          <t>每年度20万元</t>
        </r>
      </text>
    </comment>
    <comment ref="H59" authorId="0">
      <text>
        <r>
          <rPr>
            <sz val="9"/>
            <rFont val="宋体"/>
            <charset val="134"/>
          </rPr>
          <t>每年度25万元</t>
        </r>
      </text>
    </comment>
    <comment ref="H61" authorId="0">
      <text>
        <r>
          <rPr>
            <sz val="9"/>
            <rFont val="宋体"/>
            <charset val="134"/>
          </rPr>
          <t>每年度20万元</t>
        </r>
      </text>
    </comment>
    <comment ref="H222" authorId="0">
      <text>
        <r>
          <rPr>
            <sz val="9"/>
            <rFont val="宋体"/>
            <charset val="134"/>
          </rPr>
          <t>2016-100万，2017-90万</t>
        </r>
      </text>
    </comment>
    <comment ref="H223" authorId="0">
      <text>
        <r>
          <rPr>
            <sz val="9"/>
            <rFont val="宋体"/>
            <charset val="134"/>
          </rPr>
          <t>2016-90万，2017-70万</t>
        </r>
      </text>
    </comment>
    <comment ref="H224" authorId="0">
      <text>
        <r>
          <rPr>
            <sz val="9"/>
            <rFont val="宋体"/>
            <charset val="134"/>
          </rPr>
          <t>2016-90万，2017-360万</t>
        </r>
      </text>
    </comment>
    <comment ref="H225" authorId="0">
      <text>
        <r>
          <rPr>
            <sz val="9"/>
            <rFont val="宋体"/>
            <charset val="134"/>
          </rPr>
          <t>2016-130万，2017-100万</t>
        </r>
      </text>
    </comment>
  </commentList>
</comments>
</file>

<file path=xl/comments3.xml><?xml version="1.0" encoding="utf-8"?>
<comments xmlns="http://schemas.openxmlformats.org/spreadsheetml/2006/main">
  <authors>
    <author>lenovo</author>
  </authors>
  <commentList>
    <comment ref="G6" authorId="0">
      <text>
        <r>
          <rPr>
            <sz val="9"/>
            <rFont val="宋体"/>
            <charset val="134"/>
          </rPr>
          <t>每年度25万元</t>
        </r>
      </text>
    </comment>
    <comment ref="G10" authorId="0">
      <text>
        <r>
          <rPr>
            <sz val="9"/>
            <rFont val="宋体"/>
            <charset val="134"/>
          </rPr>
          <t>每年度25万元</t>
        </r>
      </text>
    </comment>
    <comment ref="G13" authorId="0">
      <text>
        <r>
          <rPr>
            <sz val="9"/>
            <rFont val="宋体"/>
            <charset val="134"/>
          </rPr>
          <t>每年度20万元</t>
        </r>
      </text>
    </comment>
    <comment ref="G14" authorId="0">
      <text>
        <r>
          <rPr>
            <sz val="9"/>
            <rFont val="宋体"/>
            <charset val="134"/>
          </rPr>
          <t>每年度20万元</t>
        </r>
      </text>
    </comment>
    <comment ref="G17" authorId="0">
      <text>
        <r>
          <rPr>
            <sz val="9"/>
            <rFont val="宋体"/>
            <charset val="134"/>
          </rPr>
          <t>每年度20万元</t>
        </r>
      </text>
    </comment>
    <comment ref="G20" authorId="0">
      <text>
        <r>
          <rPr>
            <sz val="9"/>
            <rFont val="宋体"/>
            <charset val="134"/>
          </rPr>
          <t>每年度25万元</t>
        </r>
      </text>
    </comment>
    <comment ref="G21" authorId="0">
      <text>
        <r>
          <rPr>
            <sz val="9"/>
            <rFont val="宋体"/>
            <charset val="134"/>
          </rPr>
          <t>每年度25万元</t>
        </r>
      </text>
    </comment>
    <comment ref="G23" authorId="0">
      <text>
        <r>
          <rPr>
            <sz val="9"/>
            <rFont val="宋体"/>
            <charset val="134"/>
          </rPr>
          <t>每年度25万元</t>
        </r>
      </text>
    </comment>
    <comment ref="G26" authorId="0">
      <text>
        <r>
          <rPr>
            <sz val="9"/>
            <rFont val="宋体"/>
            <charset val="134"/>
          </rPr>
          <t>每年度20万元</t>
        </r>
      </text>
    </comment>
    <comment ref="G29" authorId="0">
      <text>
        <r>
          <rPr>
            <sz val="9"/>
            <rFont val="宋体"/>
            <charset val="134"/>
          </rPr>
          <t>每年度25万元</t>
        </r>
      </text>
    </comment>
    <comment ref="G36" authorId="0">
      <text>
        <r>
          <rPr>
            <sz val="9"/>
            <rFont val="宋体"/>
            <charset val="134"/>
          </rPr>
          <t>每年度25万元</t>
        </r>
      </text>
    </comment>
    <comment ref="G37" authorId="0">
      <text>
        <r>
          <rPr>
            <sz val="9"/>
            <rFont val="宋体"/>
            <charset val="134"/>
          </rPr>
          <t>每年度20万元</t>
        </r>
      </text>
    </comment>
    <comment ref="G38" authorId="0">
      <text>
        <r>
          <rPr>
            <sz val="9"/>
            <rFont val="宋体"/>
            <charset val="134"/>
          </rPr>
          <t>每年度20万元</t>
        </r>
      </text>
    </comment>
    <comment ref="G39" authorId="0">
      <text>
        <r>
          <rPr>
            <sz val="9"/>
            <rFont val="宋体"/>
            <charset val="134"/>
          </rPr>
          <t>每年度25万元</t>
        </r>
      </text>
    </comment>
    <comment ref="G42" authorId="0">
      <text>
        <r>
          <rPr>
            <sz val="9"/>
            <rFont val="宋体"/>
            <charset val="134"/>
          </rPr>
          <t>每年度25万元</t>
        </r>
      </text>
    </comment>
    <comment ref="G43" authorId="0">
      <text>
        <r>
          <rPr>
            <sz val="9"/>
            <rFont val="宋体"/>
            <charset val="134"/>
          </rPr>
          <t>每年度20万元</t>
        </r>
      </text>
    </comment>
    <comment ref="G44" authorId="0">
      <text>
        <r>
          <rPr>
            <sz val="9"/>
            <rFont val="宋体"/>
            <charset val="134"/>
          </rPr>
          <t>每年度20万元</t>
        </r>
      </text>
    </comment>
    <comment ref="G46" authorId="0">
      <text>
        <r>
          <rPr>
            <sz val="9"/>
            <rFont val="宋体"/>
            <charset val="134"/>
          </rPr>
          <t>每年度25万元</t>
        </r>
      </text>
    </comment>
    <comment ref="G49" authorId="0">
      <text>
        <r>
          <rPr>
            <sz val="9"/>
            <rFont val="宋体"/>
            <charset val="134"/>
          </rPr>
          <t>每年度25万元</t>
        </r>
      </text>
    </comment>
    <comment ref="G53" authorId="0">
      <text>
        <r>
          <rPr>
            <sz val="9"/>
            <rFont val="宋体"/>
            <charset val="134"/>
          </rPr>
          <t>每年度25万元</t>
        </r>
      </text>
    </comment>
    <comment ref="G57" authorId="0">
      <text>
        <r>
          <rPr>
            <sz val="9"/>
            <rFont val="宋体"/>
            <charset val="134"/>
          </rPr>
          <t>每年度20万元</t>
        </r>
      </text>
    </comment>
    <comment ref="G59" authorId="0">
      <text>
        <r>
          <rPr>
            <sz val="9"/>
            <rFont val="宋体"/>
            <charset val="134"/>
          </rPr>
          <t>每年度25万元</t>
        </r>
      </text>
    </comment>
    <comment ref="G61" authorId="0">
      <text>
        <r>
          <rPr>
            <sz val="9"/>
            <rFont val="宋体"/>
            <charset val="134"/>
          </rPr>
          <t>每年度20万元</t>
        </r>
      </text>
    </comment>
    <comment ref="G222" authorId="0">
      <text>
        <r>
          <rPr>
            <sz val="9"/>
            <rFont val="宋体"/>
            <charset val="134"/>
          </rPr>
          <t>2016-100万，2017-90万</t>
        </r>
      </text>
    </comment>
    <comment ref="G223" authorId="0">
      <text>
        <r>
          <rPr>
            <sz val="9"/>
            <rFont val="宋体"/>
            <charset val="134"/>
          </rPr>
          <t>2016-90万，2017-70万</t>
        </r>
      </text>
    </comment>
    <comment ref="G224" authorId="0">
      <text>
        <r>
          <rPr>
            <sz val="9"/>
            <rFont val="宋体"/>
            <charset val="134"/>
          </rPr>
          <t>2016-90万，2017-360万</t>
        </r>
      </text>
    </comment>
    <comment ref="G225" authorId="0">
      <text>
        <r>
          <rPr>
            <sz val="9"/>
            <rFont val="宋体"/>
            <charset val="134"/>
          </rPr>
          <t>2016-130万，2017-100万</t>
        </r>
      </text>
    </comment>
  </commentList>
</comments>
</file>

<file path=xl/sharedStrings.xml><?xml version="1.0" encoding="utf-8"?>
<sst xmlns="http://schemas.openxmlformats.org/spreadsheetml/2006/main" count="1274">
  <si>
    <t>一级预算项目</t>
  </si>
  <si>
    <t>二级预算项目</t>
  </si>
  <si>
    <t>承担单位</t>
  </si>
  <si>
    <t>项目名称</t>
  </si>
  <si>
    <t>项目编号</t>
  </si>
  <si>
    <t>实施年度</t>
  </si>
  <si>
    <t>安排资金</t>
  </si>
  <si>
    <t>资金下达年度</t>
  </si>
  <si>
    <t>项目数</t>
  </si>
  <si>
    <t>需抽查数</t>
  </si>
  <si>
    <t>需抽资金量</t>
  </si>
  <si>
    <t>昆明理工大学</t>
  </si>
  <si>
    <t>Delta、mu、kappa阿片受体三重激动剂的镇痛药理研究</t>
  </si>
  <si>
    <t xml:space="preserve">2014FA002           </t>
  </si>
  <si>
    <t>2014.10.1-2017.9.30</t>
  </si>
  <si>
    <t>滇东南岩溶山地水土环境脆弱性空间分异的多尺度探测研究</t>
  </si>
  <si>
    <t xml:space="preserve">2015FA016           </t>
  </si>
  <si>
    <t>2015-2018</t>
  </si>
  <si>
    <t>2015/2016</t>
  </si>
  <si>
    <t>复相氧化物增强银基电触头材料的反应合成制备基础理论及电接触性能研究</t>
  </si>
  <si>
    <t>2017FA027</t>
  </si>
  <si>
    <t>2017-2020</t>
  </si>
  <si>
    <t>复杂矿中矿物交互影响及精细化分选的理论与应用研究</t>
  </si>
  <si>
    <t xml:space="preserve">2014FA027           </t>
  </si>
  <si>
    <t>2014-2017</t>
  </si>
  <si>
    <t>高端数控装备主轴系统性能退化与综合评价的关键理论与技术</t>
  </si>
  <si>
    <t>2017FA028</t>
  </si>
  <si>
    <t>高梯度磁场与离心力场协同分选弱磁性矿的基础研究</t>
  </si>
  <si>
    <t>2016FA051</t>
  </si>
  <si>
    <t>2016-2019</t>
  </si>
  <si>
    <t>2016/2017</t>
  </si>
  <si>
    <t>高性能磷酸铁锂正极材料的制备及性能研究</t>
  </si>
  <si>
    <t xml:space="preserve">2014FA025           </t>
  </si>
  <si>
    <t>高压共轨四气门柴油机缸内气体流动特性及其影响机理</t>
  </si>
  <si>
    <t xml:space="preserve">2014FA026           </t>
  </si>
  <si>
    <t>硅熔体中多组元热力学性质的基础研究</t>
  </si>
  <si>
    <t>2016FA022</t>
  </si>
  <si>
    <t>辉钼矿一步法定向制备高纯三氧化钼的研究</t>
  </si>
  <si>
    <t>2016FA023</t>
  </si>
  <si>
    <t>基于动态检测的云计算环境下服务故障分析方法研究</t>
  </si>
  <si>
    <t>2017FA033</t>
  </si>
  <si>
    <t>基于转录组分析的三七产量、抗病关键基因及功能标记的研究</t>
  </si>
  <si>
    <t xml:space="preserve">2014FA003           </t>
  </si>
  <si>
    <t>激光3D打印原位自生TiN/TixMy功能涂层的形成机制及其结构调控</t>
  </si>
  <si>
    <t>2016FA020</t>
  </si>
  <si>
    <t>面向不一致用户偏好的在线服务信誉一致性保障机制研究</t>
  </si>
  <si>
    <t xml:space="preserve">2014FA028           </t>
  </si>
  <si>
    <t>铅锌冶炼污酸除杂回用新工艺及强化反应机理研究</t>
  </si>
  <si>
    <t>2017FA026</t>
  </si>
  <si>
    <t>全闭式热风循环密集烤房除湿机理及其应用研究</t>
  </si>
  <si>
    <t xml:space="preserve">2015FA018           </t>
  </si>
  <si>
    <t>生物标志物方法评测天然有机质与憎水性有机污染物之间的相互作用</t>
  </si>
  <si>
    <t>2016FA040</t>
  </si>
  <si>
    <t>实时嵌入式工业控制软件时序建模与能耗度量方法研究</t>
  </si>
  <si>
    <t xml:space="preserve">2014FA029           </t>
  </si>
  <si>
    <t>微波闪蒸新技术的基础和应用研究</t>
  </si>
  <si>
    <t xml:space="preserve">2015FA017           </t>
  </si>
  <si>
    <t>戊型肝炎病毒感染慢性化的机制研究</t>
  </si>
  <si>
    <t>2017FA036</t>
  </si>
  <si>
    <t>物理法制备高纯金属锡的基础研究</t>
  </si>
  <si>
    <t xml:space="preserve">2014FA001           </t>
  </si>
  <si>
    <t>稀土掺杂光子晶体材料的光谱调制及其机理研究</t>
  </si>
  <si>
    <t>2016FA021</t>
  </si>
  <si>
    <t>锌电积用多组元活性节能阳极材料构筑及电化学特性</t>
  </si>
  <si>
    <t xml:space="preserve">2014FA024           </t>
  </si>
  <si>
    <t>铟基低维热电材料设计、合成与性能研究</t>
  </si>
  <si>
    <t>2017FA023</t>
  </si>
  <si>
    <t>云南过饱和旅游流生成机理与区域交通网络协同优化方法</t>
  </si>
  <si>
    <t xml:space="preserve">2015FA019           </t>
  </si>
  <si>
    <t>昆明理工大学-小计</t>
  </si>
  <si>
    <t>云南大学</t>
  </si>
  <si>
    <t>CXCR4信号通路在神经干细胞介导髓鞘修复中的细胞和分子机制研究</t>
  </si>
  <si>
    <t>2017FA009</t>
  </si>
  <si>
    <t>HSP70与ADAM15融合抗原靶向致敏树突状细胞衍生的exosome作为非细胞肿瘤疫苗的免疫学效应研究</t>
  </si>
  <si>
    <t xml:space="preserve">2014FA022           </t>
  </si>
  <si>
    <t>VEGFR-2、抑制剂的设计合成及抗肿瘤活性研究</t>
  </si>
  <si>
    <t>2017FA003</t>
  </si>
  <si>
    <t>澄江生物群疑难化石的埋藏假象与形态解剖特征的区分</t>
  </si>
  <si>
    <t>2017FA020</t>
  </si>
  <si>
    <t>蛋白质分类预测中的数据降维算法研究</t>
  </si>
  <si>
    <t>2017FA032</t>
  </si>
  <si>
    <t>高原山地人居环境生态适应建设研究</t>
  </si>
  <si>
    <t xml:space="preserve">2015FA013           </t>
  </si>
  <si>
    <t>花青素类天然色素模板制备钛硅气凝胶及其可见光催化还原Cr（VI）的研究</t>
  </si>
  <si>
    <t>2016FA002</t>
  </si>
  <si>
    <t>基于传感数据的公共安全事件预警关键技术研究</t>
  </si>
  <si>
    <t>2016FA026</t>
  </si>
  <si>
    <t>基于国家重点保护野生物种的怒江流域云南段保护优先区研究</t>
  </si>
  <si>
    <t xml:space="preserve">2015FA011           </t>
  </si>
  <si>
    <t>基于海水中甲烷气体探测的敏感材料与传感器研究</t>
  </si>
  <si>
    <t>2017FA025</t>
  </si>
  <si>
    <t>澜沧江出境河段水温变化的电站驱动效应研究</t>
  </si>
  <si>
    <t>2017FA021</t>
  </si>
  <si>
    <t>利用单倍体诱导系选育创新优质鲜食玉米种质</t>
  </si>
  <si>
    <t xml:space="preserve">2015FA012           </t>
  </si>
  <si>
    <t>禄丰晚三叠世植物与昆虫相互作用研究</t>
  </si>
  <si>
    <t>2016FA019</t>
  </si>
  <si>
    <t>全固态反高斯旋转对称偏振空心激光器的研究</t>
  </si>
  <si>
    <t>2016FA025</t>
  </si>
  <si>
    <t>杀线虫芽孢杆菌侵染线虫分子机制研究</t>
  </si>
  <si>
    <t xml:space="preserve">2014FA019           </t>
  </si>
  <si>
    <t>石墨烯的电磁传输特性及传感应用研究</t>
  </si>
  <si>
    <t xml:space="preserve">2015FA015           </t>
  </si>
  <si>
    <t>线虫生防细菌根际定殖障碍机制研究</t>
  </si>
  <si>
    <t>2017FA016</t>
  </si>
  <si>
    <t>云南省多民族文化遗产数字化保护和传承的关键技术研究</t>
  </si>
  <si>
    <t xml:space="preserve">2014FA021           </t>
  </si>
  <si>
    <t>支持软件可信演化的故障定位研究</t>
  </si>
  <si>
    <t xml:space="preserve">2015FA014           </t>
  </si>
  <si>
    <t>支持用户行为建模的概率图模型理论与应用研究</t>
  </si>
  <si>
    <t xml:space="preserve">2014FA023           </t>
  </si>
  <si>
    <t>砖红绒盖牛肝菌试管子实体原基发生的相关基因及其功能鉴定</t>
  </si>
  <si>
    <t xml:space="preserve">2014FA020           </t>
  </si>
  <si>
    <t>云南大学-小计</t>
  </si>
  <si>
    <t>昆明贵金属研究所</t>
  </si>
  <si>
    <t>锆钇氧化物强化铂铑合金的高温强化机理研究</t>
  </si>
  <si>
    <t>2015FA042</t>
  </si>
  <si>
    <t>海洋工程用钛表面贵金属梯度涂层的形成机理、界面结构及应用基础</t>
  </si>
  <si>
    <t>2017FA029</t>
  </si>
  <si>
    <t>汽车尾气治理催化剂中贵金属结构调控对催化性能的影响研究</t>
  </si>
  <si>
    <t>2014FA045</t>
  </si>
  <si>
    <t>铜捕集法回收铂族金属熔炼过程机理的研究</t>
  </si>
  <si>
    <t>2017FA030</t>
  </si>
  <si>
    <t>铱铑合金的热等静压制备及性能研究</t>
  </si>
  <si>
    <t>2016FA053</t>
  </si>
  <si>
    <t>昆明贵金属研究所-小计</t>
  </si>
  <si>
    <t>云南省第一人民医院</t>
  </si>
  <si>
    <t>结直肠癌相关肠道细菌的群落动态研究</t>
  </si>
  <si>
    <t>2015FA038</t>
  </si>
  <si>
    <t>母胎间PAHs转移及宫内暴露相关性研究</t>
  </si>
  <si>
    <t>2014FA046</t>
  </si>
  <si>
    <t>云南省住院医师规范化培训影响因素及策略干预研究</t>
  </si>
  <si>
    <t>2016FA028</t>
  </si>
  <si>
    <t>云南省第一人民医院-小计</t>
  </si>
  <si>
    <t>基础研究</t>
  </si>
  <si>
    <t>基础研究重点项目</t>
  </si>
  <si>
    <t>合计</t>
  </si>
  <si>
    <t>柴油机不同运行工况下摩擦损失的系统研究</t>
  </si>
  <si>
    <t>2016FD034</t>
  </si>
  <si>
    <t>掺锶羟基磷灰石（HAP）晶须改性PMMA骨水泥的研究</t>
  </si>
  <si>
    <t>2017FD096</t>
  </si>
  <si>
    <t>地聚合物胶凝材料固化含砷废渣的基础研究</t>
  </si>
  <si>
    <t>2017FD093</t>
  </si>
  <si>
    <t>滇中姚安老街子Pb-Ag-Au多金属矿床岩浆-成矿年代学研究</t>
  </si>
  <si>
    <t>2016FD031</t>
  </si>
  <si>
    <t>多维不确定效率关系的整合评价理论与方法研究</t>
  </si>
  <si>
    <t>2017FD099</t>
  </si>
  <si>
    <t>复杂结构微通道热沉单相及两相沸腾传热特性研究</t>
  </si>
  <si>
    <t>2016FD035</t>
  </si>
  <si>
    <t>高比能量锂-空气电池用生物质衍生掺杂碳基复合催化剂的制备和研究</t>
  </si>
  <si>
    <t>2017FD091</t>
  </si>
  <si>
    <t>工作流可信建模及其可信性度量方法的相关研究</t>
  </si>
  <si>
    <t>2016FD038</t>
  </si>
  <si>
    <t>合金相类型、尺寸和几何分布对Mg-Zn-Y合金电磁屏蔽性能的影响</t>
  </si>
  <si>
    <t>2016FD033</t>
  </si>
  <si>
    <t>基于分形理论的多孔材料热质传递系数与热-质全耦合数学模型</t>
  </si>
  <si>
    <t>2017FD098</t>
  </si>
  <si>
    <t>基于数字图像的云南地区蝴蝶种类自动识别研究</t>
  </si>
  <si>
    <t>2016FD039</t>
  </si>
  <si>
    <t>基于效应成分指数的三七品质评价研究</t>
  </si>
  <si>
    <t>2016FD040</t>
  </si>
  <si>
    <t>考虑消防用水冲击的中小城镇供水管网改造优化研究</t>
  </si>
  <si>
    <t>2017FD094</t>
  </si>
  <si>
    <t>昆明城市街区尺度研究</t>
  </si>
  <si>
    <t>2017FD097</t>
  </si>
  <si>
    <t>垃圾渗滤液两级DTRO和MVC浓缩液的生物蒸发处理研究</t>
  </si>
  <si>
    <t>2015FD010</t>
  </si>
  <si>
    <t>铝合金自冲铆接头力学性能模型及微动疲劳特性</t>
  </si>
  <si>
    <t>2016FD036</t>
  </si>
  <si>
    <t>纳米刻蚀强化工业硅中杂质酸浸脱除机理研究</t>
  </si>
  <si>
    <t>2016FD037</t>
  </si>
  <si>
    <t>贫细杂难选铁矿石分级浮选应用基础研究</t>
  </si>
  <si>
    <t>2017FD095</t>
  </si>
  <si>
    <t>深层重力斜坡变形体变形破坏机理研究</t>
  </si>
  <si>
    <t>2016FD032</t>
  </si>
  <si>
    <t>深埋灰岩地下洞室围岩EDZ演化机制的多尺度试验研究</t>
  </si>
  <si>
    <t>2015FD008</t>
  </si>
  <si>
    <t>梯度非连续结构陶瓷颗粒增强表层复合材料设计及其抗热疲劳性能研究</t>
  </si>
  <si>
    <t>2015FD009</t>
  </si>
  <si>
    <t>土壤表面微形貌加工作业对云南省坡耕地地表径流调控作用的定量分析及凸齿镇压器集成仿生研究</t>
  </si>
  <si>
    <t>2015FD011</t>
  </si>
  <si>
    <t>以“病毒进入细胞”为靶的五环三萜抗流感病毒药物研究</t>
  </si>
  <si>
    <t>2015FD012</t>
  </si>
  <si>
    <t>直接使用煤炭发电的固体氧化物燃料电池技术</t>
  </si>
  <si>
    <t>2015FD007</t>
  </si>
  <si>
    <t>紫娟普洱茶中茶褐素类成分及其活性研究</t>
  </si>
  <si>
    <t>2017FD100</t>
  </si>
  <si>
    <t>紫外线调控色素基因OCA2表达以及对云贵高原人群表皮黑色素生成的影响</t>
  </si>
  <si>
    <t>2017FD092</t>
  </si>
  <si>
    <t>Ca2+缓解大麻盐胁迫的蛋白应激机制研究</t>
  </si>
  <si>
    <t>2017FD060</t>
  </si>
  <si>
    <t>FRP与砌体结构界面粘结及剥离机理研究</t>
  </si>
  <si>
    <t>2015FD005</t>
  </si>
  <si>
    <t>暗物质粒子探测对反弹宇宙模型参数空间限制的研究</t>
  </si>
  <si>
    <t>2016FD006</t>
  </si>
  <si>
    <t>苯并噻二唑类液晶化合物的设计合成、自组装及光电性能研究</t>
  </si>
  <si>
    <t>2016FD008</t>
  </si>
  <si>
    <t>玢岩型铁矿床中金成矿流体及矿床成因研究——以梅山铁矿床为例</t>
  </si>
  <si>
    <t>2017FD062</t>
  </si>
  <si>
    <t>低纬高原地区植被对区域气候影响的研究</t>
  </si>
  <si>
    <t>2015FD004</t>
  </si>
  <si>
    <t>地球化学指标在中三叠世古海洋环境重建中的应用—以云南罗平生物群为例</t>
  </si>
  <si>
    <t>2016FD012</t>
  </si>
  <si>
    <t>滇池流域双层农田排水沟渠污染物去除及微生物群落研究</t>
  </si>
  <si>
    <t>2016FD014</t>
  </si>
  <si>
    <t>滇中湖泊沉积物金属生物有效性在沉水植物根际泌氧作用下二维动态变化研究</t>
  </si>
  <si>
    <t>2017FD066</t>
  </si>
  <si>
    <t>基于多功能磁性纳米探针的肿瘤标志物电化学免疫传感器的构建及其应用</t>
  </si>
  <si>
    <t>2015FD002</t>
  </si>
  <si>
    <t>基于污染转移效应的滇池流域氮磷环境承载力研究</t>
  </si>
  <si>
    <t>2017FD065</t>
  </si>
  <si>
    <t>金线鲃属鱼类体色性状相关的两个色素基因的遗传多样性研究</t>
  </si>
  <si>
    <t>2016FD010</t>
  </si>
  <si>
    <t>澜沧江糯扎渡水库消落带土壤侵蚀特征研究</t>
  </si>
  <si>
    <t>2016FD011</t>
  </si>
  <si>
    <t>卤代吖丙啶类化合物的不对称合成及其抗肿瘤活性研究</t>
  </si>
  <si>
    <t>2016FD007</t>
  </si>
  <si>
    <t>蜜环菌诱导三株天麻内生真菌代谢新颖活性化合物及其化学机制研究</t>
  </si>
  <si>
    <t>2017FD059</t>
  </si>
  <si>
    <t>纳米氧化钒锂离子电池阴极材料的制备及其表面包覆改性研究</t>
  </si>
  <si>
    <t>2015FD001</t>
  </si>
  <si>
    <t>脑电熵编码功能连接网络的研究</t>
  </si>
  <si>
    <t>2017FD067</t>
  </si>
  <si>
    <t>平邑甜茶PcG蛋白MhMSI1表观遗传调控无融合生殖的分子机理研究</t>
  </si>
  <si>
    <t>2015FD003</t>
  </si>
  <si>
    <t>蔷薇属月季组的物种形成研究</t>
  </si>
  <si>
    <t>2017FD061</t>
  </si>
  <si>
    <t>社会组织参与扶贫治理的协同模型构建</t>
  </si>
  <si>
    <t>2017FD068</t>
  </si>
  <si>
    <t>生物模板制备光催化金属有机骨架(MOFs)材料的研究</t>
  </si>
  <si>
    <t>2016FD009</t>
  </si>
  <si>
    <t>石墨烯/Ge量子点复合结构红外探测材料制备及应用基础研究</t>
  </si>
  <si>
    <t>2015FD006</t>
  </si>
  <si>
    <t>铜陵凤凰山岩体中斜长石研究：对岩浆演化及铜成矿作用的制约</t>
  </si>
  <si>
    <t>2017FD064</t>
  </si>
  <si>
    <t>印度洋热力状况对云南干旱的影响</t>
  </si>
  <si>
    <t>2016FD013</t>
  </si>
  <si>
    <t>云南个旧锡矿中锡石原位微量元素研究：对矿床成因的指示</t>
  </si>
  <si>
    <t>2017FD063</t>
  </si>
  <si>
    <t>组合设计在图像传输系统中的应用</t>
  </si>
  <si>
    <t>2016FD005</t>
  </si>
  <si>
    <t>云南农业大学</t>
  </si>
  <si>
    <t>Tet on-p65RHD 对猪血管内皮细胞缺血再灌注后NF-κB信号通路的影响</t>
  </si>
  <si>
    <t>2016FD027</t>
  </si>
  <si>
    <t>冲击荷载下类节理岩石的动力响应特性及损伤效应研究</t>
  </si>
  <si>
    <t>2016FD029</t>
  </si>
  <si>
    <t>磁性纳米固定化脂肪酶催化合成不饱和脂肪酸β-谷甾醇酯的研究</t>
  </si>
  <si>
    <t xml:space="preserve">2015FD020           </t>
  </si>
  <si>
    <t>氮诱导水稻对稻瘟病敏感性过程中氨基酸代谢特征和功能研究</t>
  </si>
  <si>
    <t>2016FD025</t>
  </si>
  <si>
    <t>滇中干旱灾害风险评价研究</t>
  </si>
  <si>
    <t xml:space="preserve">2015FD021           </t>
  </si>
  <si>
    <t>短程反硝化系统对农村污水脱氮除磷特性研究</t>
  </si>
  <si>
    <t>2017FD081</t>
  </si>
  <si>
    <t>沸腾相变过程分散相液滴群行为精准刻画及其与传热耦合关系研究</t>
  </si>
  <si>
    <t>2016FD028</t>
  </si>
  <si>
    <t>高压共轨柴油机工作不均匀性控制策略研究</t>
  </si>
  <si>
    <t xml:space="preserve">2015FD022           </t>
  </si>
  <si>
    <t>化学选择性EGCG偶联氧化产物的合成及抗肿瘤活性研究</t>
  </si>
  <si>
    <t>2017FD084</t>
  </si>
  <si>
    <t>基于IDA方法的层间隔震结构抗倒塌能力分析</t>
  </si>
  <si>
    <t>2017FD082</t>
  </si>
  <si>
    <t>基于Storm的海量传感信息数据流处理方法研究</t>
  </si>
  <si>
    <t>2017FD083</t>
  </si>
  <si>
    <t>基于黄嘌呤氧化酶抑制剂辣木叶抗痛风药效物质研究</t>
  </si>
  <si>
    <t>2016FD023</t>
  </si>
  <si>
    <t>结球甘蓝类钙调蛋白编码基因的克隆及胁迫条件下的表达分析</t>
  </si>
  <si>
    <t xml:space="preserve">2015FD019           </t>
  </si>
  <si>
    <t>辣木中酚苷基芥子油苷的合成、结构优化及抗癌活性研究</t>
  </si>
  <si>
    <t>2016FD024</t>
  </si>
  <si>
    <t>普洱茶中氧化型茶多酚与咖啡因、茶多糖、脂质的相互作用</t>
  </si>
  <si>
    <t>2016FD026</t>
  </si>
  <si>
    <t>碎石土地物参数和剪切强度的相关性分析研究</t>
  </si>
  <si>
    <t>2016FD030</t>
  </si>
  <si>
    <t>线粒体ATP敏感性钾通道调控猪卵母细胞体外成熟的机制</t>
  </si>
  <si>
    <t xml:space="preserve">2015FD018           </t>
  </si>
  <si>
    <t>小功率ORC生物质炉燃烧及系统性能研究</t>
  </si>
  <si>
    <t>2017FD080</t>
  </si>
  <si>
    <t>续断菊/蚕豆间作根系生态位竞争影响植物Cd累积的作用机制</t>
  </si>
  <si>
    <t>2017FD078</t>
  </si>
  <si>
    <t>盐度对虹鳟卵母细胞发育的作用机制研究</t>
  </si>
  <si>
    <t>2017FD077</t>
  </si>
  <si>
    <t>玉米/大豆间作“attract-kill”模式控制大豆疫病的关键物质鉴定</t>
  </si>
  <si>
    <t>2017FD079</t>
  </si>
  <si>
    <t>云南农业大学-小计</t>
  </si>
  <si>
    <t>云南师范大学</t>
  </si>
  <si>
    <t>“互联网+”环境下民族信息资源管理与服务模型研究</t>
  </si>
  <si>
    <t>2016FD022</t>
  </si>
  <si>
    <t>β-氨基丁酸诱导马铃薯早期特异表达基因功能解析</t>
  </si>
  <si>
    <t xml:space="preserve">2015FD015           </t>
  </si>
  <si>
    <t>边传递的二部地图及曲面覆盖的研究</t>
  </si>
  <si>
    <t xml:space="preserve">2015FD013           </t>
  </si>
  <si>
    <t>参数随机广义方程解映射的Holder稳定性及其应用</t>
  </si>
  <si>
    <t>2017FD070</t>
  </si>
  <si>
    <t>滇中地区湖泊（水库）水质特征研究</t>
  </si>
  <si>
    <t>2017FD074</t>
  </si>
  <si>
    <t>分布式光伏发电驱动冰蓄冷空调系统能量耦合匹配特性研究</t>
  </si>
  <si>
    <t>2017FD075</t>
  </si>
  <si>
    <t>高通量筛选抗流感病毒中药组分及作用机制研究</t>
  </si>
  <si>
    <t>2016FD018</t>
  </si>
  <si>
    <t>光子晶体用于重金属Pb2+的快速检测研究</t>
  </si>
  <si>
    <t>2016FD016</t>
  </si>
  <si>
    <t>基于DNA金属纳米簇的传感体系的构建及其在复杂样品、细胞内物质中检测的应用研究</t>
  </si>
  <si>
    <t>2016FD017</t>
  </si>
  <si>
    <t>基于GIS及WSNs的滇池蓝藻水华爆发动态监测与时空过程模拟研究</t>
  </si>
  <si>
    <t>2016FD020</t>
  </si>
  <si>
    <t>基于多源遥感数据的植被类型精细分类方法研究</t>
  </si>
  <si>
    <t>2016FD021</t>
  </si>
  <si>
    <t>连作三七根际微生物区系与土传根腐病的关联</t>
  </si>
  <si>
    <t>2016FD019</t>
  </si>
  <si>
    <t>流道横置与纵置太阳能平板集热器流动换热特性研究</t>
  </si>
  <si>
    <t>2017FD076</t>
  </si>
  <si>
    <t>手持式长波红外\微光融合系统镜头研发</t>
  </si>
  <si>
    <t>2017FD069</t>
  </si>
  <si>
    <t>图的亚循环正则覆盖和几类自补点传递图的研究</t>
  </si>
  <si>
    <t>2017FD071</t>
  </si>
  <si>
    <t>温敏智能微凝胶的合成及其对戒毒药物的装载与释放</t>
  </si>
  <si>
    <t xml:space="preserve">2015FD014           </t>
  </si>
  <si>
    <t>新型多环吡咯类杂环化合物的多样性导向绿色合成及抗肿瘤活性研究</t>
  </si>
  <si>
    <t>2017FD073</t>
  </si>
  <si>
    <t>耀变体喷流中高能辐射研究</t>
  </si>
  <si>
    <t>2017FD072</t>
  </si>
  <si>
    <t>一阶导函数取0有限次的超越亚纯函数零点性质</t>
  </si>
  <si>
    <t>2016FD015</t>
  </si>
  <si>
    <t>云南跨境人民币直接投融资的福利效应——基于开放条件下DSGE模型的研究</t>
  </si>
  <si>
    <t xml:space="preserve">2015FD017           </t>
  </si>
  <si>
    <t>植被披覆斜坡非饱和带优先域空间结构及其渗流场研究</t>
  </si>
  <si>
    <t xml:space="preserve">2015FD016           </t>
  </si>
  <si>
    <t>云南师范大学-小计</t>
  </si>
  <si>
    <t>西南林业大学</t>
  </si>
  <si>
    <t>Ca2+/硅烷偶联剂对微炭化秸秆/水泥体系促凝机理研究</t>
  </si>
  <si>
    <t>2017FD106</t>
  </si>
  <si>
    <t>不同海拔下新能源汽车道路排放影响因素研究</t>
  </si>
  <si>
    <t>2017FD108</t>
  </si>
  <si>
    <t>草坪草应对高温与干旱胁迫的互作效应响应机制</t>
  </si>
  <si>
    <t>2016FD044</t>
  </si>
  <si>
    <t>滇西北典型高原湿地优势植物对增温的生理生态适应</t>
  </si>
  <si>
    <t>2017FD103</t>
  </si>
  <si>
    <t>滇西北高原湿地优势植物凋落物分解对增温的响应</t>
  </si>
  <si>
    <t>2015FD026</t>
  </si>
  <si>
    <t>仿生PVC基木塑复合材料界面结合机理及特性评价</t>
  </si>
  <si>
    <t>2015FD024</t>
  </si>
  <si>
    <t>负弯矩区预应力腹板开洞组合梁抗剪性能研究</t>
  </si>
  <si>
    <t>2017FD107</t>
  </si>
  <si>
    <t>高效益生菌在家禽生产中的应用研究</t>
  </si>
  <si>
    <t>2015FD025</t>
  </si>
  <si>
    <t>基于GIS云南省土壤养分空间变异特征及预测方法研究</t>
  </si>
  <si>
    <t>2017FD104</t>
  </si>
  <si>
    <t>基于LID理论的云南山地城市绿地系统结构布局研究</t>
  </si>
  <si>
    <t>2017FD105</t>
  </si>
  <si>
    <t>基于脉冲耦合神经网络的林业图像识别研究</t>
  </si>
  <si>
    <t>2016FD047</t>
  </si>
  <si>
    <t>碱处理提高滇产大型竹材生物炼制效率的研究</t>
  </si>
  <si>
    <t>2015FD023</t>
  </si>
  <si>
    <t>巨胸虎天牛寄主定位信息化合物及其分子感受机制研究</t>
  </si>
  <si>
    <t>2017FD101</t>
  </si>
  <si>
    <t>硫化镉纳米材料的制备和光学性能研究</t>
  </si>
  <si>
    <t>2016FD041</t>
  </si>
  <si>
    <t>面向森林微气象监测的无线传感网应用关键技术的研究</t>
  </si>
  <si>
    <t>2016FD048</t>
  </si>
  <si>
    <t>纳米氧化铁对高原湖滨湿地水-沉积物界面As-P作用机制研究</t>
  </si>
  <si>
    <t>2016FD042</t>
  </si>
  <si>
    <t>思茅松天然林碳储量的空间分布</t>
  </si>
  <si>
    <t>2016FD043</t>
  </si>
  <si>
    <t>松脂对茯苓生长的影响研究</t>
  </si>
  <si>
    <t>2016FD045</t>
  </si>
  <si>
    <t>榫卯节点对云南传统木结构民居的抗震性能影响研究</t>
  </si>
  <si>
    <t>2015FD027</t>
  </si>
  <si>
    <t>一种银纹夜蛾对紫茎泽兰防控的可行性研究</t>
  </si>
  <si>
    <t>2016FD046</t>
  </si>
  <si>
    <t>云南重要用材树种弯曲性能评价</t>
  </si>
  <si>
    <t>2017FD102</t>
  </si>
  <si>
    <t>大理大学</t>
  </si>
  <si>
    <t>EZH2-NSD2组蛋白甲基转移酶调控轴在乳腺癌细胞增殖、迁移、侵袭中的作用</t>
  </si>
  <si>
    <t>2016FD072</t>
  </si>
  <si>
    <t>OSMAC策略下黄鳞多孔菌的化学研究</t>
  </si>
  <si>
    <t>2017FD134</t>
  </si>
  <si>
    <t>大理白族民居结构性能的数值模拟及更新改造研究</t>
  </si>
  <si>
    <t>2017FD136</t>
  </si>
  <si>
    <t>地膜覆盖对洱海流域农田鸟类多样性保护的影响：景观尺度的检验</t>
  </si>
  <si>
    <t>2016FD069</t>
  </si>
  <si>
    <t>滇西北菊属及其近缘属观赏植物调查收集与鉴定</t>
  </si>
  <si>
    <t>2016FD070</t>
  </si>
  <si>
    <t>胡蜂蜂毒对II型胶原诱导RA大鼠模型血管生成因子及其受体影响的研究</t>
  </si>
  <si>
    <t>2016FD074</t>
  </si>
  <si>
    <t>胡蜂蜂毒抗脑缺血活性及相关物质基础比较研究</t>
  </si>
  <si>
    <t>2017FA050</t>
  </si>
  <si>
    <t>基于时空约束的空间co-location模式挖掘</t>
  </si>
  <si>
    <t>2016FD071</t>
  </si>
  <si>
    <t>连接蛋白在急性肝损伤中的作用及其机制初步研究</t>
  </si>
  <si>
    <t>2017FD138</t>
  </si>
  <si>
    <t>牛带绦虫乙酰胆碱酯酶基因的研究</t>
  </si>
  <si>
    <t>2017FD139</t>
  </si>
  <si>
    <t>秦艽多基原药材品质评价模式的构建</t>
  </si>
  <si>
    <t>2016FD073</t>
  </si>
  <si>
    <t>云南松松塔对实验性肺纤维化防治作用研究</t>
  </si>
  <si>
    <t>2017FD137</t>
  </si>
  <si>
    <t>云南须腹菌属真菌多样性研究</t>
  </si>
  <si>
    <t>2017FD135</t>
  </si>
  <si>
    <t>大理大学-小计</t>
  </si>
  <si>
    <t>ZrO2基氧化物结构调控对低温催化CH4性能的影响研究</t>
  </si>
  <si>
    <t>2016FD123</t>
  </si>
  <si>
    <t>超细银纳米线的可控制备及其在柔性透明导电薄膜中的应用研究</t>
  </si>
  <si>
    <t>2016FD126</t>
  </si>
  <si>
    <t>多孔钽的化学气相沉积可控制备与性能研究</t>
  </si>
  <si>
    <t>2017FD215</t>
  </si>
  <si>
    <t>高质量超细银粉的可控制备及其在LTCC银浆中的应用基础研究</t>
  </si>
  <si>
    <t>2017FD214</t>
  </si>
  <si>
    <t>满足国VI排放法规的Fe-beta、Cu-SAPO-34分子筛SCR催化剂技术开发</t>
  </si>
  <si>
    <t>2016FD124</t>
  </si>
  <si>
    <t>无铅电阻浆料与LTCC基板共烧特性及界面研究</t>
  </si>
  <si>
    <t>2016FD125</t>
  </si>
  <si>
    <t>稀土改性对介孔铝锆材料水热稳定性的影响研究</t>
  </si>
  <si>
    <t>2017FD213</t>
  </si>
  <si>
    <t>新型双核铱磷光分子的设计、合成及发光性能研究</t>
  </si>
  <si>
    <t>2017FD212</t>
  </si>
  <si>
    <t>云南省林业科学院</t>
  </si>
  <si>
    <t>伴生真菌与切梢小蠹聚集行为关系初探</t>
  </si>
  <si>
    <t>2017FD171</t>
  </si>
  <si>
    <t>薄壳山核桃花芽分化特性研究</t>
  </si>
  <si>
    <t>2017FD172</t>
  </si>
  <si>
    <t>濒危植物蒜头果菌根真菌多样性研究</t>
  </si>
  <si>
    <t>2017FD169</t>
  </si>
  <si>
    <t>茶果樟果实营养评价</t>
  </si>
  <si>
    <t>2017FD170</t>
  </si>
  <si>
    <t>极小种群植物云南蓝果树胚胎学初步研究</t>
  </si>
  <si>
    <t>2016FD097</t>
  </si>
  <si>
    <t>控制滇牡丹心皮数量相关基因的研究</t>
  </si>
  <si>
    <t>2016FD100</t>
  </si>
  <si>
    <t>辣木功效成分及其生物活性研究</t>
  </si>
  <si>
    <t>2016FD098</t>
  </si>
  <si>
    <t>水肥耦合对云南核桃的磷营养供应状况研究</t>
  </si>
  <si>
    <t>2015FD079</t>
  </si>
  <si>
    <t>水分胁迫对乳油木幼苗生长的影响</t>
  </si>
  <si>
    <t>2017FD168</t>
  </si>
  <si>
    <t>蒜头果在滇西南的适应性研究</t>
  </si>
  <si>
    <t>2015FD080</t>
  </si>
  <si>
    <t>外来物种对大山包退化湿地恢复的影响及机制</t>
  </si>
  <si>
    <t>2016FD099</t>
  </si>
  <si>
    <t>诱导剂对牛樟芝发酵生物合成三萜类化合物的影响</t>
  </si>
  <si>
    <t>2016FD096</t>
  </si>
  <si>
    <t>云南省林业科学院-小计</t>
  </si>
  <si>
    <t>基础研究青年项目</t>
  </si>
  <si>
    <t>昆明云金地科技有限公司</t>
  </si>
  <si>
    <t>基于北斗卫星技术的国土资源管理综合服务平台建设及应用示范</t>
  </si>
  <si>
    <t>2016ZI002</t>
  </si>
  <si>
    <t>2016-2018</t>
  </si>
  <si>
    <t>云南东盟公共物流信息有限公司</t>
  </si>
  <si>
    <t>基于北斗应用技术的跨区"云仓"平台研发及推广应用</t>
  </si>
  <si>
    <t>2016ZI001</t>
  </si>
  <si>
    <t>云南省基础测绘技术中心</t>
  </si>
  <si>
    <t>基于北斗YNCORS+地理信息服务平台应用研究（二期）</t>
  </si>
  <si>
    <t>2016ZI004</t>
  </si>
  <si>
    <t>昆明安泰得软件股份有限公司</t>
  </si>
  <si>
    <t>基于北斗卫星与BIM的交通重大设施安全性监测平台研发及应用</t>
  </si>
  <si>
    <t>2016ZI005</t>
  </si>
  <si>
    <t>重大科技专项</t>
  </si>
  <si>
    <t>重大科技专项计划（电子信息）</t>
  </si>
  <si>
    <t>小计</t>
  </si>
  <si>
    <t>重大科技专项计划（高端装备制造）</t>
  </si>
  <si>
    <t>基于北斗应用辐射东南亚的“互联网+物流”平台建设及产业化</t>
  </si>
  <si>
    <t xml:space="preserve">2015ZC002           </t>
  </si>
  <si>
    <t>2015-2017</t>
  </si>
  <si>
    <t>云南银河之星科技有限公司</t>
  </si>
  <si>
    <t>文山州基于北斗的精准农业综合服务平台建设及应用示范</t>
  </si>
  <si>
    <t xml:space="preserve">2015ZC003           </t>
  </si>
  <si>
    <t>基于北斗YNCORS+地理信息服务平台应用研究</t>
  </si>
  <si>
    <t>2015ZC001</t>
  </si>
  <si>
    <t>昆明船舶设备集团有限公司</t>
  </si>
  <si>
    <t>自动导引车系统与搬运系列产品关键技术研发及产业化生产</t>
  </si>
  <si>
    <t>2016ZC002</t>
  </si>
  <si>
    <t>重大科技专项计划（新能源）</t>
  </si>
  <si>
    <t>普洱电研能源科技开发有限公司</t>
  </si>
  <si>
    <t>生物质热解化（多联产）技术集成应用</t>
  </si>
  <si>
    <t>2015ZB004</t>
  </si>
  <si>
    <t>2015/2017</t>
  </si>
  <si>
    <t>普洱一通环境资源科技有限公司</t>
  </si>
  <si>
    <t>太阳能/热泵技术与节能技术综合集成大规模应用</t>
  </si>
  <si>
    <t>2015ZB002</t>
  </si>
  <si>
    <t>云南恒达工程公司</t>
  </si>
  <si>
    <t>沼气发酵及综合利用关键技术集成推广应用</t>
  </si>
  <si>
    <t>2015ZB005</t>
  </si>
  <si>
    <t>云南腾众新能源科技有限公司</t>
  </si>
  <si>
    <t>高效节能炉灶及生物质颗粒燃料集成推广应用</t>
  </si>
  <si>
    <t>2015ZB003</t>
  </si>
  <si>
    <t>云南武易高速公路建设指挥部</t>
  </si>
  <si>
    <t>云南高速公路固体废弃材料应用及土石混填关键技术研究</t>
  </si>
  <si>
    <t>2017ZE020</t>
  </si>
  <si>
    <t>2017-2019</t>
  </si>
  <si>
    <t>云南冶金新立钛业有限公司</t>
  </si>
  <si>
    <t>氯化钛白盐除疤清洁生产与循环经济关键技术攻关及应用示范</t>
  </si>
  <si>
    <t>2017ZE025</t>
  </si>
  <si>
    <t>云南浩鑫铝箔有限公司</t>
  </si>
  <si>
    <t>5000吨/年高强度、低电阻锂离子电池集流体用铝箔生产技术研发及产业化</t>
  </si>
  <si>
    <t>2017ZE007</t>
  </si>
  <si>
    <t>云南云天化股份有限公司</t>
  </si>
  <si>
    <t>锂离子电池隔膜涂布产业化研究与示范</t>
  </si>
  <si>
    <t>2017ZE019</t>
  </si>
  <si>
    <t>云南锡业股份有限公司</t>
  </si>
  <si>
    <t>丁基锡系列新产品制备关键技术研究与产业化应用</t>
  </si>
  <si>
    <t>2017ZE043</t>
  </si>
  <si>
    <t>云南云天化以化磷业研究技术股份有限公司</t>
  </si>
  <si>
    <t>聚合磷酸盐螯合功能助剂系列产品化研发</t>
  </si>
  <si>
    <t>2017ZE044</t>
  </si>
  <si>
    <t>重大科技专项计划（工业）—新材料领域</t>
  </si>
  <si>
    <t>重大科技专项计划（农业）</t>
  </si>
  <si>
    <t>高原优质肉鸡产业工程化技术研发集成与示范推广</t>
  </si>
  <si>
    <t>2016ZA008</t>
  </si>
  <si>
    <t>2015-2019</t>
  </si>
  <si>
    <t>奶业现代化关键技术集成与产业化——云南奶牛管理平台构建与现代化奶业关键技术集成与示范</t>
  </si>
  <si>
    <t>2014ZA008</t>
  </si>
  <si>
    <t>云南道地中药材良种选育及繁育基地示范</t>
  </si>
  <si>
    <t>2017AB002</t>
  </si>
  <si>
    <t>昆明国际花卉拍卖交易中心有限公司</t>
  </si>
  <si>
    <t>“互联网+”花卉关键技术集成创新与产业化示范——花卉科技O2O推广模式创新与应用</t>
  </si>
  <si>
    <t>2016ZA007</t>
  </si>
  <si>
    <t>云南省农业科学院甘蔗研究所</t>
  </si>
  <si>
    <t>蔗糖产业提质增效关键技术研究及产业化应用——甘蔗全程机械化技术研究与应用</t>
  </si>
  <si>
    <t>2015ZA002</t>
  </si>
  <si>
    <t>蔗糖产业提质增效关键技术研究及产业化应用——高产高糖新品种筛选应用</t>
  </si>
  <si>
    <t>2015ZA001</t>
  </si>
  <si>
    <t>云南省农业科学院花卉研究所</t>
  </si>
  <si>
    <t>“互联网+”花卉关键技术集成创新与产业化示范——花卉品种众创支撑技术研发与应用</t>
  </si>
  <si>
    <t>2016ZA005</t>
  </si>
  <si>
    <t>“互联网+”花卉关键技术集成创新与产业化示范——花卉智能精准栽培技术集成与示范</t>
  </si>
  <si>
    <t>2016ZA006</t>
  </si>
  <si>
    <t>云南种业集团有限责任公司</t>
  </si>
  <si>
    <t>云南高原粳稻种业产业化关键技术研究及应用——优质常规粳稻良种繁育及种子产业化生产示范</t>
  </si>
  <si>
    <t>2015ZA007</t>
  </si>
  <si>
    <t>云南永德糖业集团有限公司</t>
  </si>
  <si>
    <t>蔗糖产业提质增效关键技术研究及产业化应用——制糖副产物综合利用与产业化</t>
  </si>
  <si>
    <t>2015ZA006</t>
  </si>
  <si>
    <t>云南省渔业科学研究院</t>
  </si>
  <si>
    <t>云南高原特色淡水鱼产业化关键技术研究与应用示范——鱇鱼良白鱼、裂腹鱼产业化关键技术研究与应用示范</t>
  </si>
  <si>
    <t>2016ZA003</t>
  </si>
  <si>
    <t>云南农垦集团有限责任公司</t>
  </si>
  <si>
    <t>云南天然橡胶产业链技术创新与产业化应用</t>
  </si>
  <si>
    <t>2016ZA009</t>
  </si>
  <si>
    <t>科技创新强省专项（工业）</t>
  </si>
  <si>
    <t>智能轨道车系统研发及推广应用</t>
  </si>
  <si>
    <t xml:space="preserve">2015AA023           </t>
  </si>
  <si>
    <t>铅冶炼烟尘综合回收利用关键技术开发与产业化示范</t>
  </si>
  <si>
    <t xml:space="preserve">2014AA033           </t>
  </si>
  <si>
    <t>2014-2016</t>
  </si>
  <si>
    <t>有机锡生产废水处理及综合利用关键技术研发与应用示范</t>
  </si>
  <si>
    <t>2016AA007</t>
  </si>
  <si>
    <t>2015-2015</t>
  </si>
  <si>
    <t>贵研铂业股份有限公司</t>
  </si>
  <si>
    <t>2800公斤/年新型铂族金属催化前驱体批量制备关键技术研发及产业化</t>
  </si>
  <si>
    <t xml:space="preserve">2015AA006           </t>
  </si>
  <si>
    <t>50吨/年机电行业用碳纳米管增强铜基减摩耐磨新材料制备产业化关键技术研究</t>
  </si>
  <si>
    <t xml:space="preserve">2015AA009           </t>
  </si>
  <si>
    <t>集成片式元器件用系列贵金属电子浆料研发及产业化</t>
  </si>
  <si>
    <t>2016AA009</t>
  </si>
  <si>
    <t>柔性线路板用高性能高可靠环保导电银浆开发及产业化</t>
  </si>
  <si>
    <t xml:space="preserve">2014AA020           </t>
  </si>
  <si>
    <t>昆明冶金研究院</t>
  </si>
  <si>
    <t>大尺寸、高纯度、细结构特种石墨材料制备技术开发及产业化</t>
  </si>
  <si>
    <t xml:space="preserve">2014AA027           </t>
  </si>
  <si>
    <t>通信基站用铝-空气电池空气电极高性能催化材料生产工艺研发及产业化</t>
  </si>
  <si>
    <t>2016AA017</t>
  </si>
  <si>
    <t>昆明云内动力股份有限公司</t>
  </si>
  <si>
    <t>车用柴油机后处理集成技术研究及模块化产品研发及产业化</t>
  </si>
  <si>
    <t>2016AA013</t>
  </si>
  <si>
    <t>年产5万台国产共轨非道路柴油机生产关键技术研发及产业化</t>
  </si>
  <si>
    <t xml:space="preserve">2015AA024           </t>
  </si>
  <si>
    <t>轻型车用电控高压共轨柴油机开发及产业化</t>
  </si>
  <si>
    <t xml:space="preserve">2014AA002           </t>
  </si>
  <si>
    <t>云南北方驰宏光电有限公司</t>
  </si>
  <si>
    <t>1000公斤/年红外硫系玻璃关键技术研发及产业化</t>
  </si>
  <si>
    <t xml:space="preserve">2015AA007           </t>
  </si>
  <si>
    <t>低成本高光学质量CVDZnS晶体材料关键技术开发及产业化</t>
  </si>
  <si>
    <t xml:space="preserve">2014AA023           </t>
  </si>
  <si>
    <t>云南航天工业有限公司</t>
  </si>
  <si>
    <t>1000台全预混金属纤维短焰燃烧技术研发及高效节能燃气灶具产业化</t>
  </si>
  <si>
    <t xml:space="preserve">2015AA019           </t>
  </si>
  <si>
    <t>纯电动现代城市物流车研制及产业化</t>
  </si>
  <si>
    <t>2016AA001</t>
  </si>
  <si>
    <t>云南冶金集团股份有限公司</t>
  </si>
  <si>
    <t>TiCl4制备用于电池电极材料纳米TiO2技术研发及产业化示范</t>
  </si>
  <si>
    <t>2016AA008</t>
  </si>
  <si>
    <t>锌氧压酸浸渣资源化综合利用技术开发及产业化应用</t>
  </si>
  <si>
    <t xml:space="preserve">2014AA032           </t>
  </si>
  <si>
    <t>20万平米/年高性能电子导热膜产业化</t>
  </si>
  <si>
    <t xml:space="preserve">2015AA004           </t>
  </si>
  <si>
    <t>锂离子电池高性能隔膜制备技术开发及产业化</t>
  </si>
  <si>
    <t xml:space="preserve">2014AA025           </t>
  </si>
  <si>
    <t>磷石膏窑外分解关键技术开发及应用示范</t>
  </si>
  <si>
    <t xml:space="preserve">2014AA035           </t>
  </si>
  <si>
    <t>云南云铜锌业股份有限公司</t>
  </si>
  <si>
    <t>超高电流密度电解锌产业化</t>
  </si>
  <si>
    <t xml:space="preserve">2015AA002           </t>
  </si>
  <si>
    <t>锌窑渣、锌湿法冶炼渣有价金属综合回收技术开发及产业化</t>
  </si>
  <si>
    <t xml:space="preserve">2014AA031           </t>
  </si>
  <si>
    <t>云南昆钢钢结构股份有限公司</t>
  </si>
  <si>
    <t>民族贫困地区钢结构抗震安居房适用关键技术研究及建设示范</t>
  </si>
  <si>
    <t>2016AA010</t>
  </si>
  <si>
    <t>2016-2017</t>
  </si>
  <si>
    <t>科技创新强省专项（农业）</t>
  </si>
  <si>
    <t>花卉拍卖交易信息化服务系统建设</t>
  </si>
  <si>
    <t xml:space="preserve">2014AB020           </t>
  </si>
  <si>
    <t>国家农村信息化示范省省级综合信息资源中心建设</t>
  </si>
  <si>
    <t xml:space="preserve">2014AB017           </t>
  </si>
  <si>
    <t>云南高原特色农业产业生产服务平台建设</t>
  </si>
  <si>
    <t xml:space="preserve">2014AB019           </t>
  </si>
  <si>
    <t>云南高原特色农业产业物联网示范工程建设</t>
  </si>
  <si>
    <t xml:space="preserve">2014AB026           </t>
  </si>
  <si>
    <t>云南省农资贸易服务系统建设</t>
  </si>
  <si>
    <t xml:space="preserve">2014AB024           </t>
  </si>
  <si>
    <t>云南万绿生物股份有限公司</t>
  </si>
  <si>
    <t>库拉索芦荟精深加工技术研究及产业化开发</t>
  </si>
  <si>
    <t>2015AB008</t>
  </si>
  <si>
    <t>2015/2016/2017</t>
  </si>
  <si>
    <t>普洱市林鑫食用菌有限公司</t>
  </si>
  <si>
    <t>普洱市香菇产业关键技术研究及产业化建设</t>
  </si>
  <si>
    <t>2015AB005</t>
  </si>
  <si>
    <t>普洱漫崖咖啡实业有限公司</t>
  </si>
  <si>
    <t>普洱漫崖咖啡庄园复合经营及产业化关键技术开发示范</t>
  </si>
  <si>
    <t>2015AB004</t>
  </si>
  <si>
    <t>云南云岭广大峪口禽业有限公司</t>
  </si>
  <si>
    <t>高原特色现代蛋种鸡标准化养殖生产技术集成研究及示范</t>
  </si>
  <si>
    <t>2016AB004</t>
  </si>
  <si>
    <t>云南云澳达坚果开发有限公司</t>
  </si>
  <si>
    <t>云南坚果（澳洲坚果）标准化种植加工关键技术集成与产业化开发示范</t>
  </si>
  <si>
    <t xml:space="preserve">2014AB006           </t>
  </si>
  <si>
    <t>云南优昊实业有限公司</t>
  </si>
  <si>
    <t>核桃产业化开发关键技术研究与示范</t>
  </si>
  <si>
    <t>2016AB002</t>
  </si>
  <si>
    <t>云南翼通宏茂牧业有限公司</t>
  </si>
  <si>
    <t>万头优质种猪繁育及10万头生猪产业化开发</t>
  </si>
  <si>
    <t>2016AB007</t>
  </si>
  <si>
    <t>云南亚象能源科技有限公司</t>
  </si>
  <si>
    <t>生物质气化发电与炭联产综合利用产业化示范</t>
  </si>
  <si>
    <t>2016AB021</t>
  </si>
  <si>
    <t>云南万兴隆生物科技集团有限公司</t>
  </si>
  <si>
    <t>罗平小黄姜精深加工新产品产业化示范</t>
  </si>
  <si>
    <t xml:space="preserve">2014AB007           </t>
  </si>
  <si>
    <t>云南实建果业有限公司</t>
  </si>
  <si>
    <t>“褚柑”规范化种植及储藏加工技术开发研究与示范</t>
  </si>
  <si>
    <t>2016AB010</t>
  </si>
  <si>
    <t>云南省农村科技服务中心</t>
  </si>
  <si>
    <t>国家农村信息化示范省100家农业专业信息服务站建设</t>
  </si>
  <si>
    <t xml:space="preserve">2014AB018           </t>
  </si>
  <si>
    <t>云南省科学技术院</t>
  </si>
  <si>
    <t>基因组大数据的创建及在云南高原特色水产新品种的产业化示范</t>
  </si>
  <si>
    <t>2016AB024</t>
  </si>
  <si>
    <t>云南尚美嘉花卉有限公司</t>
  </si>
  <si>
    <t>红河州泸西月季鲜切花产业升级关键技术研究与示范</t>
  </si>
  <si>
    <t xml:space="preserve">2014AB008           </t>
  </si>
  <si>
    <t>云南森欣神秘果生物科技有限公司</t>
  </si>
  <si>
    <t>神秘果规范化种植与产业化开发</t>
  </si>
  <si>
    <t xml:space="preserve">2014AB009           </t>
  </si>
  <si>
    <t>云南森美达生物科技有限公司</t>
  </si>
  <si>
    <t>高纯度桉叶素、松油醇生产关键技术研发与产业化示范</t>
  </si>
  <si>
    <t>2016AB013</t>
  </si>
  <si>
    <t>重点研发计划</t>
  </si>
  <si>
    <t>重点新产品开发（工业）</t>
  </si>
  <si>
    <t>磁记录用高纯微米级球形钌粉和铱粉研发</t>
  </si>
  <si>
    <t>2016BA001</t>
  </si>
  <si>
    <t>低温共烧型导电浆料用硼硅酸盐玻璃粉研发</t>
  </si>
  <si>
    <t>2016BA009</t>
  </si>
  <si>
    <t>溅射靶材用高纯铂粉研发及应用</t>
  </si>
  <si>
    <t>2016BA006</t>
  </si>
  <si>
    <t>平板式汽车氧传感器用铂电极浆料研制</t>
  </si>
  <si>
    <t>2016BA008</t>
  </si>
  <si>
    <t>柔性透明导电薄膜用超细银纳米线及其涂布液关键技术研发</t>
  </si>
  <si>
    <t>2016BA007</t>
  </si>
  <si>
    <t>稀贵金属喷管新材料产品开发</t>
  </si>
  <si>
    <t xml:space="preserve">2014BA003           </t>
  </si>
  <si>
    <t>超细球形金属及合金粉体材料研发及产业化</t>
  </si>
  <si>
    <t>2016BA012</t>
  </si>
  <si>
    <t>电解铝烟气脱硫及副产品深加工关键技术研发</t>
  </si>
  <si>
    <t>2016BA010</t>
  </si>
  <si>
    <t>电子级低氧高纯钛制备关键技术研发</t>
  </si>
  <si>
    <t>2016BA013</t>
  </si>
  <si>
    <t>基于工业副产石膏的硫酸钙晶须产品研发</t>
  </si>
  <si>
    <t xml:space="preserve">2015BA009           </t>
  </si>
  <si>
    <t>晶粒细化剂铝钛硼丝新产品开发</t>
  </si>
  <si>
    <t xml:space="preserve">2014BA010           </t>
  </si>
  <si>
    <t>新型铸造用硬质铝合金新产品研发及中试</t>
  </si>
  <si>
    <t>2016BA011</t>
  </si>
  <si>
    <t>高沸点硫醇甲基锡新产品研发</t>
  </si>
  <si>
    <t>2015BA007</t>
  </si>
  <si>
    <t>重点新产品开发（农业）</t>
  </si>
  <si>
    <t>滇型杂交粳稻新品种选育及高效育种技术创研及示范</t>
  </si>
  <si>
    <t xml:space="preserve">2014BB016           </t>
  </si>
  <si>
    <t>番茄等作物功能微生物叶面肥的研制与示范</t>
  </si>
  <si>
    <t>2016BB007</t>
  </si>
  <si>
    <t>高原特色优质籼稻聚合育种研究与选育示范</t>
  </si>
  <si>
    <t>2015BB015</t>
  </si>
  <si>
    <t>糯（部分糯）小麦新品种选育示范与开发应用</t>
  </si>
  <si>
    <t>2015BB016</t>
  </si>
  <si>
    <t>三种猪病病毒重组乳酸菌口服疫苗研发及应用示范</t>
  </si>
  <si>
    <t xml:space="preserve">2014BB004           </t>
  </si>
  <si>
    <t>玉米生物复合种衣剂的研制与示范</t>
  </si>
  <si>
    <t xml:space="preserve">2014BB018           </t>
  </si>
  <si>
    <t>致密型优质双孢蘑菇杂交新品种选育</t>
  </si>
  <si>
    <t xml:space="preserve">2014BB002           </t>
  </si>
  <si>
    <t>主要粮经作物重要检疫性种传病害绿色防控关键技术研究与示范</t>
  </si>
  <si>
    <t xml:space="preserve">2014BB005           </t>
  </si>
  <si>
    <t>蒜头果新品种选育及其神经酸产品开发研究</t>
  </si>
  <si>
    <t>2015BB018</t>
  </si>
  <si>
    <t>腾冲红花油茶良种选育</t>
  </si>
  <si>
    <t xml:space="preserve">2014BB022           </t>
  </si>
  <si>
    <t>云南特色地被植物（美丽马醉木、清香桂、金丝桃）新品种选育及应用</t>
  </si>
  <si>
    <t>2015BB017</t>
  </si>
  <si>
    <t>云南特色花卉功能性精油产品研究与开发</t>
  </si>
  <si>
    <t>2016BB009</t>
  </si>
  <si>
    <t>云南省畜牧兽医科学院</t>
  </si>
  <si>
    <t>云南肉羊新品种选育及关键配套技术研究与示范</t>
  </si>
  <si>
    <t xml:space="preserve">2014BB014           </t>
  </si>
  <si>
    <t>云南省农业科学院粮食作物研究所</t>
  </si>
  <si>
    <t>蚕豆、豌豆等冬季豆类高效专用品种选育及产业化</t>
  </si>
  <si>
    <t>2016BB002</t>
  </si>
  <si>
    <t>新株型优质杂交稻组合选育及产业化示范</t>
  </si>
  <si>
    <t xml:space="preserve">2013BB004           </t>
  </si>
  <si>
    <t>2013-2016</t>
  </si>
  <si>
    <t>云南省农业科学院农业环境资源研究所</t>
  </si>
  <si>
    <t>云南重大农业害螨综合防控关键技术研究应用及杀螨剂开发</t>
  </si>
  <si>
    <t>2015BB009</t>
  </si>
  <si>
    <t>云南省农业科学院园艺作物研究所</t>
  </si>
  <si>
    <t>桃、樱桃新品种选育及示范</t>
  </si>
  <si>
    <t>2015BB012</t>
  </si>
  <si>
    <t>云南十字花科蔬菜（白菜、萝卜、甘蓝）新品种选育及产业化示范</t>
  </si>
  <si>
    <t>2015BB007</t>
  </si>
  <si>
    <t>科技惠民（农业）</t>
  </si>
  <si>
    <t>防除云南高原麦田恶性蕔草农药新制剂配方研究与示范</t>
  </si>
  <si>
    <t>2016RA007</t>
  </si>
  <si>
    <t>管氏肿腿蜂对咖啡灭字脊虎天牛控制作用研究与示范</t>
  </si>
  <si>
    <t>2016RA006</t>
  </si>
  <si>
    <t>普洱茶立体高效生态茶园构建技术研究与示范</t>
  </si>
  <si>
    <t>2017RA011</t>
  </si>
  <si>
    <t>蔬菜生产中农药安全使用关键技术研究与示范</t>
  </si>
  <si>
    <t>2016RA008</t>
  </si>
  <si>
    <t>巨菌草种植与应用科技挂钩帮扶示范</t>
  </si>
  <si>
    <t>2017RA009</t>
  </si>
  <si>
    <t>2017-2018</t>
  </si>
  <si>
    <t>木本油料区域性良种及生态种植技术集成与应用</t>
  </si>
  <si>
    <t>2017RA012</t>
  </si>
  <si>
    <t>云南黑山羊联合育种与高效养殖关键技术研发</t>
  </si>
  <si>
    <t>2017RA013</t>
  </si>
  <si>
    <t>云南水稻低耗高效栽培技术研究与示范</t>
  </si>
  <si>
    <t>2016RA001</t>
  </si>
  <si>
    <t>高效新型无土栽培基质研究及其产业化</t>
  </si>
  <si>
    <t>2016RA005</t>
  </si>
  <si>
    <t>蔬菜安全高效生产与产品追溯技术集成研究及应用</t>
  </si>
  <si>
    <t>2016RA004</t>
  </si>
  <si>
    <t>水生蔬菜（莲藕、慈姑、茭瓜）绿色生产关键技术研究与示范</t>
  </si>
  <si>
    <t>2016RA003</t>
  </si>
  <si>
    <t>富宁县木令村节能技术应用及能力素质提升示范</t>
  </si>
  <si>
    <t>2017RA002</t>
  </si>
  <si>
    <t>太阳能光伏取水在精准扶贫中的应用</t>
  </si>
  <si>
    <t>2016RA091</t>
  </si>
  <si>
    <t>2016-2016</t>
  </si>
  <si>
    <t>盈江县支那乡人民政府</t>
  </si>
  <si>
    <t>盈江县支那乡草果丰产技术示范推广</t>
  </si>
  <si>
    <t>2017RA007</t>
  </si>
  <si>
    <t>科技富民强县（农业）</t>
  </si>
  <si>
    <t>普洱三国庄园茶业有限责任公司</t>
  </si>
  <si>
    <t>林茶复合经营关键技术集成及产业化示范</t>
  </si>
  <si>
    <t xml:space="preserve">2014EB077           </t>
  </si>
  <si>
    <t>盈江邦伟核桃种植有限责任公司</t>
  </si>
  <si>
    <t>美国山核桃良种良法配套技术集成应用与示范</t>
  </si>
  <si>
    <t>2016EB026</t>
  </si>
  <si>
    <t>盈江县勐弄山茶叶有限公司</t>
  </si>
  <si>
    <t>盈江县茶叶生产综合配套技术集成应用与示范</t>
  </si>
  <si>
    <t xml:space="preserve">2015EB035           </t>
  </si>
  <si>
    <t>2014--2016</t>
  </si>
  <si>
    <t>德宏盈瑞畜牧养殖有限公司</t>
  </si>
  <si>
    <t>芒市优质肉牛养殖综合配套技术示范与推广</t>
  </si>
  <si>
    <t xml:space="preserve">2015EB033           </t>
  </si>
  <si>
    <t>德宏州生茂生物开发有限责任公司</t>
  </si>
  <si>
    <t>陇川县优质核桃高效栽培技术集成示范推广及产业化</t>
  </si>
  <si>
    <t xml:space="preserve">2015EB032           </t>
  </si>
  <si>
    <t>陇川县科技局</t>
  </si>
  <si>
    <t>2016年陇川县水稻高产创建</t>
  </si>
  <si>
    <t>2016EB059</t>
  </si>
  <si>
    <t>陇川县水稻高产创建</t>
  </si>
  <si>
    <t xml:space="preserve">2015EB022           </t>
  </si>
  <si>
    <t>2015-2016</t>
  </si>
  <si>
    <t>陇川县裕众农牧发展有限责任公司</t>
  </si>
  <si>
    <t>良种猪仔猪繁育及生猪育肥技术示范推广</t>
  </si>
  <si>
    <t>2016EB023</t>
  </si>
  <si>
    <t>芒市永城坚果实业有限公司</t>
  </si>
  <si>
    <t>芒市澳洲坚果丰产栽培技术集成应用与示范</t>
  </si>
  <si>
    <t>2016EB024</t>
  </si>
  <si>
    <t>瑞丽市金穗种子科技有限责任公司</t>
  </si>
  <si>
    <t>瑞丽市冬季特色鲜食玉米高产技术示范推广</t>
  </si>
  <si>
    <t xml:space="preserve">2015EB034           </t>
  </si>
  <si>
    <t>瑞丽市金土地生物科技开发有限公司</t>
  </si>
  <si>
    <t>瑞丽市优质龙竹丰产栽培技术示范推广</t>
  </si>
  <si>
    <t>2016EB025</t>
  </si>
  <si>
    <t>昆明华曦牧业集团有限公司</t>
  </si>
  <si>
    <t>云南高原特色名优产品电子商务平台开发示范</t>
  </si>
  <si>
    <t xml:space="preserve">2014EB044           </t>
  </si>
  <si>
    <t>2014-2015</t>
  </si>
  <si>
    <t>昆明清水海生态农业开发有限公司</t>
  </si>
  <si>
    <t>车厘子种苗繁育与丰产栽培技术示范</t>
  </si>
  <si>
    <t>2016EB002</t>
  </si>
  <si>
    <t>科技人才和平台计划</t>
  </si>
  <si>
    <t>支持高层次人才（团队）创业专项</t>
  </si>
  <si>
    <t>昆明贝泰妮生物科技有限公司</t>
  </si>
  <si>
    <t>云南特色植物医学护肤系列产品研发及产业化</t>
  </si>
  <si>
    <t>2016HD001</t>
  </si>
  <si>
    <t>昆明纳太能源科技有限公司</t>
  </si>
  <si>
    <t>碳纳米纸及其复合材料研发及产业化</t>
  </si>
  <si>
    <t xml:space="preserve">2015HD001           </t>
  </si>
  <si>
    <t>昆明藻能生物科技有限公司</t>
  </si>
  <si>
    <t>微藻生物合成DHA研发及产业化</t>
  </si>
  <si>
    <t xml:space="preserve">2015HD002           </t>
  </si>
  <si>
    <t>院士和领军人才培养</t>
  </si>
  <si>
    <t>戴永年院士2017年自由探索项目</t>
  </si>
  <si>
    <t>2017HA006</t>
  </si>
  <si>
    <t>2017-2017</t>
  </si>
  <si>
    <t>科技领军人才培养－宁平</t>
  </si>
  <si>
    <t>2016HA001</t>
  </si>
  <si>
    <t>2016-2020</t>
  </si>
  <si>
    <t>科技领军人才培养－彭金辉</t>
  </si>
  <si>
    <t>2013HA002</t>
  </si>
  <si>
    <t>2013-2017</t>
  </si>
  <si>
    <t>科技领军人才培养－王华</t>
  </si>
  <si>
    <t>2015HA019</t>
  </si>
  <si>
    <t>科技领军人才培养－杨  斌</t>
  </si>
  <si>
    <t>2014HA003</t>
  </si>
  <si>
    <t>2014-2018</t>
  </si>
  <si>
    <t>科技领军人才培养－余正涛</t>
  </si>
  <si>
    <t>2017HA011</t>
  </si>
  <si>
    <t>2017-2021</t>
  </si>
  <si>
    <t>陈景院士2017年自由探索项目</t>
  </si>
  <si>
    <t>2017HA005</t>
  </si>
  <si>
    <t>科技领军人才培养－何大明</t>
  </si>
  <si>
    <t>2013HA003</t>
  </si>
  <si>
    <t>科技领军人才培养－侯先光</t>
  </si>
  <si>
    <t>2015HA021</t>
  </si>
  <si>
    <t>科技领军人才培养－唐年胜</t>
  </si>
  <si>
    <t>2016HA003</t>
  </si>
  <si>
    <t>科技领军人才培养－张克勤</t>
  </si>
  <si>
    <t>2014HA005</t>
  </si>
  <si>
    <t>科技领军人才培养－张力</t>
  </si>
  <si>
    <t>2015HA022</t>
  </si>
  <si>
    <t>院士有效候选人自主选题－张喜光</t>
  </si>
  <si>
    <t>2015HA045</t>
  </si>
  <si>
    <t>科技领军人才培养－盛军</t>
  </si>
  <si>
    <t>2017HA015</t>
  </si>
  <si>
    <t>朱有勇院士2017年自由探索项目</t>
  </si>
  <si>
    <t>2017HA009</t>
  </si>
  <si>
    <t>科技领军人才培养－杜官本</t>
  </si>
  <si>
    <t>2017HA013</t>
  </si>
  <si>
    <t>科技领军人才培养－张虎才</t>
  </si>
  <si>
    <t>2015HA024</t>
  </si>
  <si>
    <t>徐德民院士2017年自由探索项目</t>
  </si>
  <si>
    <t>2017HA008</t>
  </si>
  <si>
    <t>科技领军人才培养－番兴明</t>
  </si>
  <si>
    <t>2014HA002</t>
  </si>
  <si>
    <t>中国科学院昆明植物研究所</t>
  </si>
  <si>
    <t>科技领军人才培养－郝小江</t>
  </si>
  <si>
    <t>2015HA020</t>
  </si>
  <si>
    <t>科技领军人才培养－李德铢</t>
  </si>
  <si>
    <t>2017HA014</t>
  </si>
  <si>
    <t>孙汉董院士2017年自由探索项目</t>
  </si>
  <si>
    <t>2017HA002</t>
  </si>
  <si>
    <t>周俊院士2017年自由探索项目</t>
  </si>
  <si>
    <t>2017HA001</t>
  </si>
  <si>
    <t>科技领军人才培养－谢刚</t>
  </si>
  <si>
    <t>2017HA012</t>
  </si>
  <si>
    <t>院士有效候选人自主选题－王吉坤</t>
  </si>
  <si>
    <t>2015HA044</t>
  </si>
  <si>
    <t>中国科学院昆明动物研究所</t>
  </si>
  <si>
    <t>科技领军人才培养－赖仞</t>
  </si>
  <si>
    <t>2015HA023</t>
  </si>
  <si>
    <t>科技领军人才培养－徐林</t>
  </si>
  <si>
    <t>2016HA002</t>
  </si>
  <si>
    <t>张亚平院士2017年自由探索项目</t>
  </si>
  <si>
    <t>2017HA003</t>
  </si>
  <si>
    <t>创新引导与科技型企业培育计划</t>
  </si>
  <si>
    <t>云南省科技型中小企业技术创新资金项目（含创新创业大赛）</t>
  </si>
  <si>
    <t>德宏州海华珠宝小镇信息技术有限公司</t>
  </si>
  <si>
    <t>基于移动互联网应用开发的珠宝小镇线上平台</t>
  </si>
  <si>
    <t>2016EH156</t>
  </si>
  <si>
    <t>辣木鲜叶综合利用及辣木茶叶套种技术</t>
  </si>
  <si>
    <t>2016EH155</t>
  </si>
  <si>
    <t>德宏森朗热解技术装备有限公司</t>
  </si>
  <si>
    <t>创新型生物质能（蔗渣秸秆）综合利用示范</t>
  </si>
  <si>
    <t>2017EH015</t>
  </si>
  <si>
    <t>芒市志成茶业有限公司</t>
  </si>
  <si>
    <t>德昂族古法酸茶原味保存技术研发及商品化运作</t>
  </si>
  <si>
    <t>2017EH241</t>
  </si>
  <si>
    <t>盈江县原种场种业有限公司</t>
  </si>
  <si>
    <t>优质稻品种“盈香1号”、种子提纯复壮</t>
  </si>
  <si>
    <t>2017EH258</t>
  </si>
  <si>
    <t>普洱良宝生物科技有限公司</t>
  </si>
  <si>
    <t>中药白及良种繁育种植技术研究</t>
  </si>
  <si>
    <t>2016EH115</t>
  </si>
  <si>
    <t>普洱天福生物科技发展有限公司</t>
  </si>
  <si>
    <t>5000亩低产茶园改造紫娟茶基地建设项目</t>
  </si>
  <si>
    <t>2016EH117</t>
  </si>
  <si>
    <t>普洱银丰裕生物科技有限公司</t>
  </si>
  <si>
    <t>名贵药材奇楠沉香1号扩繁技术研究及产业化</t>
  </si>
  <si>
    <t>2016EH118</t>
  </si>
  <si>
    <t>普洱健源油脂有限公司</t>
  </si>
  <si>
    <t>普洱茶叶籽油</t>
  </si>
  <si>
    <t>2017EH222</t>
  </si>
  <si>
    <t>普洱联众生物资源开发有限公司</t>
  </si>
  <si>
    <t>年处理7500吨美藤果综合加工与利用研究</t>
  </si>
  <si>
    <t>2017EH136</t>
  </si>
  <si>
    <t>普洱绿银生物股份有限公司</t>
  </si>
  <si>
    <t>普洱市油梨产业综合开发</t>
  </si>
  <si>
    <t>2017EH021</t>
  </si>
  <si>
    <t>普洱淞茂谷林下中药材开发有限公司</t>
  </si>
  <si>
    <t>柬埔寨龙血树种苗扩繁及林下规范化种植技术研究示范</t>
  </si>
  <si>
    <t>2017EH228</t>
  </si>
  <si>
    <t>普洱玉林林业开发有限公司</t>
  </si>
  <si>
    <t>白及标准化栽培关键技术研究与产业化示范</t>
  </si>
  <si>
    <t>2017EH160</t>
  </si>
  <si>
    <t>云南普洱丹州制药股份有限公司</t>
  </si>
  <si>
    <t>普洱牌天然植物抗菌液开发</t>
  </si>
  <si>
    <t>2017EH017</t>
  </si>
  <si>
    <t>昆明德孚科技开发有限公司</t>
  </si>
  <si>
    <t>适用于古建筑的无线物联网报警控火系统开发与应用</t>
  </si>
  <si>
    <t>2016EH038</t>
  </si>
  <si>
    <t>昆明迪时科技有限公司</t>
  </si>
  <si>
    <t>基于微博的企业产品精准推广系统</t>
  </si>
  <si>
    <t>2016EH067</t>
  </si>
  <si>
    <t>昆明广一建筑机械有限公司</t>
  </si>
  <si>
    <t>一种折叠快装式混凝土搅拌装置</t>
  </si>
  <si>
    <t>2016EH025</t>
  </si>
  <si>
    <t>昆明贵容电子材料有限公司</t>
  </si>
  <si>
    <t>超大容量钽电容器用Ta-RuO2阴极产业化</t>
  </si>
  <si>
    <t>2016EH052</t>
  </si>
  <si>
    <t>昆明贵益金属材料有限公司</t>
  </si>
  <si>
    <t>从废铱钌钛阳极中回收铱钌新技术研究及应用</t>
  </si>
  <si>
    <t>2016EH055</t>
  </si>
  <si>
    <t>昆明恒瑞信科技有限公司</t>
  </si>
  <si>
    <t>基于RFID、物联网技术的智能安防系统</t>
  </si>
  <si>
    <t>2016EH044</t>
  </si>
  <si>
    <t>昆明虹之华园艺有限公司</t>
  </si>
  <si>
    <t>自主知识产权菊花新品种中试项目</t>
  </si>
  <si>
    <t>2016EH092</t>
  </si>
  <si>
    <t>昆明三利特科技有限责任公司</t>
  </si>
  <si>
    <t>汽车前挡风玻璃电加热用异型复合金属带材</t>
  </si>
  <si>
    <t>2016EH057</t>
  </si>
  <si>
    <t>昆明理工大学科技园有限公司</t>
  </si>
  <si>
    <t>2017年第三届云南省创新创业大赛暨第六届全国创新创业大赛办赛经费</t>
  </si>
  <si>
    <t>2017EH316</t>
  </si>
  <si>
    <t>云南省创新创业大赛管理制度设计与信息系统研发</t>
  </si>
  <si>
    <t>2017EH315</t>
  </si>
  <si>
    <t>云南云米线科技有限公司</t>
  </si>
  <si>
    <t>龙润云土豆</t>
  </si>
  <si>
    <t>2017EH022</t>
  </si>
  <si>
    <t>云南英旺达科技有限公司</t>
  </si>
  <si>
    <t>多功能“车辆证”和“赛ETC”</t>
  </si>
  <si>
    <t>2017EH018</t>
  </si>
  <si>
    <t>云南银河之星科技孵化有限公司</t>
  </si>
  <si>
    <t>移动互联网及企业云计算服务平台</t>
  </si>
  <si>
    <t>2017EH014</t>
  </si>
  <si>
    <t>云南易武正山茶叶有限公司</t>
  </si>
  <si>
    <t>蒸熏制茶技术的产业化</t>
  </si>
  <si>
    <t>2017EH009</t>
  </si>
  <si>
    <t>云南我是花吃食品科技开发有限公司</t>
  </si>
  <si>
    <t>我是花吃创意鲜花美食</t>
  </si>
  <si>
    <t>2017EH006</t>
  </si>
  <si>
    <t>云南微云科技有限公司</t>
  </si>
  <si>
    <t>国内领先的私有云整体解决方案</t>
  </si>
  <si>
    <t>2017EH025</t>
  </si>
  <si>
    <t>云南天保桦生物资源开发有限公司</t>
  </si>
  <si>
    <t>白芸豆“α-淀粉酶抑制蛋白”的开发应用</t>
  </si>
  <si>
    <t>2017EH002</t>
  </si>
  <si>
    <t>云南思普投资有限公司</t>
  </si>
  <si>
    <t>思普桌面操作系统V9.0</t>
  </si>
  <si>
    <t>2017EH023</t>
  </si>
  <si>
    <t>央视2套《创业英雄汇》云南区海选活动经费</t>
  </si>
  <si>
    <t>2017EH317</t>
  </si>
  <si>
    <t>云南磨浆农业有限公司</t>
  </si>
  <si>
    <t>零添加剂核桃乳产业化</t>
  </si>
  <si>
    <t>2017EH019</t>
  </si>
  <si>
    <t>云南览易网络科技有限责任公司</t>
  </si>
  <si>
    <t>通用识别云</t>
  </si>
  <si>
    <t>2017EH003</t>
  </si>
  <si>
    <t>云南省钢结构抗震安居房应用研究及推广示范</t>
  </si>
  <si>
    <t>2017EH324</t>
  </si>
  <si>
    <t>云南坤瑞泰隆建材科技股份有限公司</t>
  </si>
  <si>
    <t>磷尾矿蒸压加气砖的研发与生产</t>
  </si>
  <si>
    <t>2017EH024</t>
  </si>
  <si>
    <t>云南建工钢结构股份有限公司</t>
  </si>
  <si>
    <t>钢结构民居轻型化、体系化、销售互联网化研究与建设示范</t>
  </si>
  <si>
    <t>2017EH323</t>
  </si>
  <si>
    <t>云南国业联合文化创意产业有限公司</t>
  </si>
  <si>
    <t>基于移动互联网云南特色文化旅游产品虚拟现实宣传推广平台</t>
  </si>
  <si>
    <t>2017EH026</t>
  </si>
  <si>
    <t>云南成满生物科技有限公司</t>
  </si>
  <si>
    <t>美洲大蠊系列新产品新技术研发</t>
  </si>
  <si>
    <t>2017EH005</t>
  </si>
  <si>
    <t>云南安柔科技有限公司</t>
  </si>
  <si>
    <t>安之原创基地</t>
  </si>
  <si>
    <t>2017EH008</t>
  </si>
  <si>
    <t>昆明藻井泉香生物科技有限公司</t>
  </si>
  <si>
    <t>年产30吨雨生红球藻藻粉的养殖和加工基地建设</t>
  </si>
  <si>
    <t>2017EH012</t>
  </si>
  <si>
    <t>昆明信诺莱伯科技有限公司</t>
  </si>
  <si>
    <t>警用犯罪现场勘查移动实验平台</t>
  </si>
  <si>
    <t>2017EH028</t>
  </si>
  <si>
    <t>昆明盛策同辉数字科技有限责任公司</t>
  </si>
  <si>
    <t>基于移动互联网与增强现实技术的虚拟社交民族文化互动体验产品——“super、partner（超级伙伴）”</t>
  </si>
  <si>
    <t>2017EH007</t>
  </si>
  <si>
    <t>昆明贵信凯科技有限公司</t>
  </si>
  <si>
    <t>压敏电阻器用复合电极浆料制备技术及应用</t>
  </si>
  <si>
    <t>2017EH016</t>
  </si>
  <si>
    <t>云南云海玛钢有限公司</t>
  </si>
  <si>
    <t>出口框架连接件制造关键技术产业化</t>
  </si>
  <si>
    <t>2016EH095</t>
  </si>
  <si>
    <t>云南通变电器配件有限公司</t>
  </si>
  <si>
    <t>机电基础件产品设计研发服务及产业化</t>
  </si>
  <si>
    <t>2016EH098</t>
  </si>
  <si>
    <t>州（市）科技成果推广示范工程专项</t>
  </si>
  <si>
    <t>德宏州科学技术局</t>
  </si>
  <si>
    <t>德宏州水稻机械化精量穴直播技术示范推广</t>
  </si>
  <si>
    <t>2016EG004</t>
  </si>
  <si>
    <t>普洱市科学技术局</t>
  </si>
  <si>
    <t>新型咖啡鲜果高效脱皮脱胶组合机产业化示范及推广应用</t>
  </si>
  <si>
    <t>2016EG005</t>
  </si>
  <si>
    <t>昆明市科技局</t>
  </si>
  <si>
    <t>昆明市先进适用科技成果推广示范</t>
  </si>
  <si>
    <t>2016EG009</t>
  </si>
  <si>
    <t>大理州科学技术局</t>
  </si>
  <si>
    <t>传统民族建筑材料-仿古砖瓦生产技术应用推广</t>
  </si>
  <si>
    <t>2016EG017</t>
  </si>
  <si>
    <t>研发经费投入补助专项</t>
  </si>
  <si>
    <t>2017年研发经费投入补助</t>
  </si>
  <si>
    <t>2017YB662</t>
  </si>
  <si>
    <t>研发经费投入补助</t>
  </si>
  <si>
    <t>2016YB457</t>
  </si>
  <si>
    <t>德宏师范高等专科学校</t>
  </si>
  <si>
    <t>2017YB883</t>
  </si>
  <si>
    <t>德宏州彩云琵琶食品有限公司</t>
  </si>
  <si>
    <t>2017YB878</t>
  </si>
  <si>
    <t>德宏州林业科学研究所</t>
  </si>
  <si>
    <t>2017YB887</t>
  </si>
  <si>
    <t>2016YB571</t>
  </si>
  <si>
    <t>2017YB005</t>
  </si>
  <si>
    <t>2016YB031</t>
  </si>
  <si>
    <t>国家普洱茶产品质量监督检验中心（普洱市质量技术监督综合检测中心）</t>
  </si>
  <si>
    <t>2016YB525</t>
  </si>
  <si>
    <t>2017YB231</t>
  </si>
  <si>
    <t>2016YB460</t>
  </si>
  <si>
    <t>昆明理工恒达科技股份有限公司</t>
  </si>
  <si>
    <t>2017YB007</t>
  </si>
  <si>
    <t>2016YB030</t>
  </si>
  <si>
    <t>2017YB236</t>
  </si>
  <si>
    <t>2016YB462</t>
  </si>
  <si>
    <t>2017YB232</t>
  </si>
  <si>
    <t>2016YB459</t>
  </si>
  <si>
    <t>2017YB310</t>
  </si>
  <si>
    <t>2017YB235</t>
  </si>
  <si>
    <t>2016YB461</t>
  </si>
  <si>
    <t>2017YB233</t>
  </si>
  <si>
    <t>2016YB469</t>
  </si>
  <si>
    <t>中船重工（昆明）灵湖科技发展有限公司</t>
  </si>
  <si>
    <t>2017YB288</t>
  </si>
  <si>
    <t>2017YB285</t>
  </si>
  <si>
    <t>2016YB507</t>
  </si>
  <si>
    <t>2017YB265</t>
  </si>
  <si>
    <t>2016YB505</t>
  </si>
  <si>
    <t>科技厅中期绩效评价</t>
  </si>
  <si>
    <t>涉及112个单位</t>
  </si>
  <si>
    <t>合计-4家单位</t>
  </si>
  <si>
    <t>小计-8家单位</t>
  </si>
  <si>
    <t>合计-涉及9家单位</t>
  </si>
  <si>
    <t>小计-4家单位</t>
  </si>
  <si>
    <t>小计-2家单位</t>
  </si>
  <si>
    <t>小计-6家单位</t>
  </si>
  <si>
    <t>小计-11家单位</t>
  </si>
  <si>
    <t>小计-18家单位</t>
  </si>
  <si>
    <t>涉及-46家单位</t>
  </si>
  <si>
    <t>小计-3家单位</t>
  </si>
  <si>
    <t>小计-7家单位</t>
  </si>
  <si>
    <t>小计-9家单位</t>
  </si>
  <si>
    <t>小计-12家单位</t>
  </si>
  <si>
    <t>合计-涉及24家单位</t>
  </si>
  <si>
    <t>小计-涉及3家单位</t>
  </si>
  <si>
    <t>小计-10家单位</t>
  </si>
  <si>
    <t>合计-涉及13家单位</t>
  </si>
  <si>
    <t>小计-30家单位</t>
  </si>
  <si>
    <t>昆明七零五所科技发展总公司</t>
  </si>
  <si>
    <t>2017YB900</t>
  </si>
  <si>
    <t>2016YB449</t>
  </si>
  <si>
    <t>云南白药集团股份有限公司</t>
  </si>
  <si>
    <t>2017YB084</t>
  </si>
  <si>
    <t>2016YB447</t>
  </si>
  <si>
    <t>云南磷化集团有限公司</t>
  </si>
  <si>
    <t>2017YB110</t>
  </si>
  <si>
    <t>2016YB454</t>
  </si>
  <si>
    <t>云南省烟草农业科学研究院</t>
  </si>
  <si>
    <t>2017YB263</t>
  </si>
  <si>
    <t>2016YB537</t>
  </si>
  <si>
    <t>云南铜业股份有限公司</t>
  </si>
  <si>
    <t>2017YB909</t>
  </si>
  <si>
    <t>2016YB443</t>
  </si>
  <si>
    <t>云南锡业集团(控股)有限责任公司</t>
  </si>
  <si>
    <t>2016YB448</t>
  </si>
  <si>
    <t>云南祥云飞龙再生科技股份有限公司</t>
  </si>
  <si>
    <t>2017YB649</t>
  </si>
  <si>
    <t>2016YB426</t>
  </si>
  <si>
    <t>云南云铝润鑫铝业有限公司</t>
  </si>
  <si>
    <t>2017YB613</t>
  </si>
  <si>
    <t>2016YB386</t>
  </si>
  <si>
    <t>云南中烟工业有限责任公司</t>
  </si>
  <si>
    <t>2017YB017</t>
  </si>
  <si>
    <t>2016YB444</t>
  </si>
  <si>
    <t>中国电建集团昆明勘测设计研究院有限公司</t>
  </si>
  <si>
    <t>2017YB262</t>
  </si>
  <si>
    <t>2016YB501</t>
  </si>
  <si>
    <t>中国医学科学院医学生物学研究所</t>
  </si>
  <si>
    <t>2017YB930</t>
  </si>
  <si>
    <t>2016YB450</t>
  </si>
  <si>
    <t>小计-20家单位</t>
  </si>
  <si>
    <t>附件</t>
  </si>
  <si>
    <t>2015-1017年省科技厅项目支出中期绩效再评价抽查项目明细表</t>
  </si>
  <si>
    <t>1.基础研究</t>
  </si>
  <si>
    <t>1.1 基础研究重点项目</t>
  </si>
  <si>
    <t>1.2 基础研究青年项目</t>
  </si>
  <si>
    <t>2.重大科技专项</t>
  </si>
  <si>
    <t>2.1 重大科技专项计划（电子信息）</t>
  </si>
  <si>
    <t>2.2 重大科技专项计划（高端装备制造）</t>
  </si>
  <si>
    <t>2.3 重大科技专项计划（新能源）</t>
  </si>
  <si>
    <t>2.4 重大科技专项计划（工业）—新材料领域</t>
  </si>
  <si>
    <t>2.5 重大科技专项计划（农业）</t>
  </si>
  <si>
    <t>2.6 科技创新强省专项（工业）</t>
  </si>
  <si>
    <t>2.7 科技创新强省专项（农业）</t>
  </si>
  <si>
    <t>合计涉及46家单位</t>
  </si>
  <si>
    <t>3.重点研发计划</t>
  </si>
  <si>
    <t>3.1 重点新产品开发（工业）</t>
  </si>
  <si>
    <t>3.2 重点新产品开发（农业）</t>
  </si>
  <si>
    <t>3.3 科技惠民（农业）</t>
  </si>
  <si>
    <t>3.4 科技富民强县（农业）</t>
  </si>
  <si>
    <t>4.科技人才和平台计划</t>
  </si>
  <si>
    <t>4.1 支持高层次人才（团队）创业专项</t>
  </si>
  <si>
    <t>4.2 院士和领军人才培养</t>
  </si>
  <si>
    <t>5.创新引导与科技型企业培育计划</t>
  </si>
  <si>
    <t>5.1 云南省科技型中小企业技术创新资金项目（含创新创业大赛）</t>
  </si>
  <si>
    <t>5.2 州（市）科技成果推广示范工程专项</t>
  </si>
  <si>
    <t>5.3 研发经费投入补助专项</t>
  </si>
  <si>
    <t>合计-涉及28家单位</t>
  </si>
  <si>
    <t>附件1</t>
  </si>
  <si>
    <t>现场抽查评价项目清单</t>
  </si>
  <si>
    <t>序号</t>
  </si>
  <si>
    <t>单位科技
主管部门</t>
  </si>
  <si>
    <t>起止年限</t>
  </si>
  <si>
    <t>预算下达级次（本级/下级）</t>
  </si>
  <si>
    <t>财政经费下达单位/地区</t>
  </si>
  <si>
    <t>省科技经费合计</t>
  </si>
  <si>
    <t>已安排</t>
  </si>
  <si>
    <t>科技计划类别</t>
  </si>
  <si>
    <t>批次</t>
  </si>
  <si>
    <t>2014BB004</t>
  </si>
  <si>
    <t>省本级</t>
  </si>
  <si>
    <t>第一批</t>
  </si>
  <si>
    <t/>
  </si>
  <si>
    <t>2014BB005</t>
  </si>
  <si>
    <t>2014BB008</t>
  </si>
  <si>
    <t>高虾青素含量番茄新品种选育</t>
  </si>
  <si>
    <t>中科院昆明分院</t>
  </si>
  <si>
    <t>云南省科学技术厅</t>
  </si>
  <si>
    <t>2014BB016</t>
  </si>
  <si>
    <t>2015BB002</t>
  </si>
  <si>
    <t>咖啡新品种“德热155”的选育与种植示范</t>
  </si>
  <si>
    <t>中国科学院昆明分院</t>
  </si>
  <si>
    <t>2016BB001</t>
  </si>
  <si>
    <t>多年生稻遗传改良及应用研究</t>
  </si>
  <si>
    <t xml:space="preserve">重点新产品开发专项（农业）                                                                      </t>
  </si>
  <si>
    <t>第二批</t>
  </si>
  <si>
    <t>重点新产品开发专项（农业）</t>
  </si>
  <si>
    <t>第四批</t>
  </si>
  <si>
    <t>2015BA002</t>
  </si>
  <si>
    <t>高强度尼龙零件激光烧结3D快速成型机研发</t>
  </si>
  <si>
    <t>中船重工第七零五研究所</t>
  </si>
  <si>
    <t>2015BA005</t>
  </si>
  <si>
    <t>铝-空气电池应用关键技术研究开发</t>
  </si>
  <si>
    <t>2015BA009</t>
  </si>
  <si>
    <t>下级</t>
  </si>
  <si>
    <t>昆明市</t>
  </si>
  <si>
    <t>重点新产品开发专项（工业）</t>
  </si>
  <si>
    <t>2016BA003</t>
  </si>
  <si>
    <t>矿山数字化管理系统研发及应用</t>
  </si>
  <si>
    <t>芒市海华开发有限公司</t>
  </si>
  <si>
    <t>德宏州科技局</t>
  </si>
  <si>
    <t>德宏州</t>
  </si>
  <si>
    <t>2016BA005</t>
  </si>
  <si>
    <t>高倍聚光光伏系统（HCPV）研发</t>
  </si>
  <si>
    <t>科技惠民（农业)</t>
  </si>
  <si>
    <t>2014EB077</t>
  </si>
  <si>
    <t>普洱市科技局</t>
  </si>
  <si>
    <t>普洱市</t>
  </si>
  <si>
    <t xml:space="preserve">科技富民强县计划-农业                                                                                   </t>
  </si>
  <si>
    <t>重大科技-生物(育种和花卉)</t>
  </si>
  <si>
    <t>重大科技（农业）</t>
  </si>
  <si>
    <t>重大科技专项-生物(育种和花卉)</t>
  </si>
  <si>
    <t>重大科技（新材料）</t>
  </si>
  <si>
    <t>云天化集团有限责任公司</t>
  </si>
  <si>
    <t>重大科技专项-农业</t>
  </si>
  <si>
    <t>第三批</t>
  </si>
  <si>
    <t>2017AB001</t>
  </si>
  <si>
    <t>云南道地药材种质资源收集保藏、评价技术研究</t>
  </si>
  <si>
    <t>2015ZB001</t>
  </si>
  <si>
    <t>重大科技（工业）</t>
  </si>
  <si>
    <t>太阳能、生物质能大规模综合利用推广模式研究与组织实施</t>
  </si>
  <si>
    <t>云南省科学技术院（云南省科技成果转化服务中心）</t>
  </si>
  <si>
    <t>云南省科技厅</t>
  </si>
  <si>
    <t>重大科技专项-新能源</t>
  </si>
  <si>
    <t>2016ZC001</t>
  </si>
  <si>
    <t>海底管线探测及巡检机器人（AUV）研制及产业化</t>
  </si>
  <si>
    <t>中国船舶重工集团公司七五〇试验场</t>
  </si>
  <si>
    <t xml:space="preserve">重大科技专项-高端装备制造                                                               </t>
  </si>
  <si>
    <t>2016ZC003</t>
  </si>
  <si>
    <t>面向自动化物流的柔性作业机器人及系统集成关键技术研究及产业化</t>
  </si>
  <si>
    <t>云南物流产业集团有限公司</t>
  </si>
  <si>
    <t>重大科技专项（工业）—电子信息领域</t>
  </si>
  <si>
    <t>昆明高新技术产业开发区管委会</t>
  </si>
  <si>
    <t>2014AB017</t>
  </si>
  <si>
    <t>科技创新强省（农业）</t>
  </si>
  <si>
    <t>2015AB003</t>
  </si>
  <si>
    <t>甘蔗糖蜜生产26000吨高活性干酵母产业化关键技术开发</t>
  </si>
  <si>
    <t>安琪酵母（德宏）有限公司</t>
  </si>
  <si>
    <t>2016AB005</t>
  </si>
  <si>
    <t>孟连县生态牧场建设及优质特色肉牛育肥关键技术集成示范</t>
  </si>
  <si>
    <t>孟连华盛农牧科技发展有限公司</t>
  </si>
  <si>
    <t>科技创新强省专项-农业</t>
  </si>
  <si>
    <t>2016AB017</t>
  </si>
  <si>
    <t>牧—菜—林循环经济技术模式示范</t>
  </si>
  <si>
    <t>盈江儒林现代农业发展有限公司</t>
  </si>
  <si>
    <t>2015AA004</t>
  </si>
  <si>
    <t>科技创新强省（工业）</t>
  </si>
  <si>
    <t>2015AA006</t>
  </si>
  <si>
    <t>云南锡业集团（控股）有限责任公司</t>
  </si>
  <si>
    <t>2015-  2017</t>
  </si>
  <si>
    <t>2015AA009</t>
  </si>
  <si>
    <t>2015AA019</t>
  </si>
  <si>
    <t>云南航天管理局</t>
  </si>
  <si>
    <t>2015AA023</t>
  </si>
  <si>
    <t>2015AA024</t>
  </si>
  <si>
    <t>昆明经开区经发局</t>
  </si>
  <si>
    <t>2015AA031</t>
  </si>
  <si>
    <t>10000吨/年高档生活用纸生产关键技术研究及产业化示范</t>
  </si>
  <si>
    <t>云南云景林纸股份有限公司</t>
  </si>
  <si>
    <t>昆明经济技术开发区管委会</t>
  </si>
  <si>
    <t>科技创新强省专项—工业</t>
  </si>
  <si>
    <t>科技创新强省专项-工业</t>
  </si>
  <si>
    <t>2013－2017</t>
  </si>
  <si>
    <t>科技人才引进与培养专项—科技领军人才培养</t>
  </si>
  <si>
    <t>2015FA011</t>
  </si>
  <si>
    <t>基础研究专项</t>
  </si>
  <si>
    <t>应用基础研究重点项目</t>
  </si>
  <si>
    <t>2015FA013</t>
  </si>
  <si>
    <t>2015FA015</t>
  </si>
  <si>
    <t>2015FA029</t>
  </si>
  <si>
    <t>香茶菜二萜合酶及对映-贝壳杉烯氧化酶基因研究</t>
  </si>
  <si>
    <t>2015FA031</t>
  </si>
  <si>
    <t>重楼药材基原植物非药用部位替代药用部位的基础研究</t>
  </si>
  <si>
    <t>2016FA004</t>
  </si>
  <si>
    <t>抗凝活性寡糖nonasaccharide的合成与构效关系研究</t>
  </si>
  <si>
    <t>2016FA008</t>
  </si>
  <si>
    <t>大胡蜂过敏原的分离纯化和结构功能研究</t>
  </si>
  <si>
    <t>2016FA010</t>
  </si>
  <si>
    <t>转Leptin基因动物模型外源基因稳定表达机制研究</t>
  </si>
  <si>
    <t>2016FA014</t>
  </si>
  <si>
    <t>马铃薯主粮化产品加工中丙烯酰胺形成的协同阻断研究</t>
  </si>
  <si>
    <t>2016FA018</t>
  </si>
  <si>
    <t>RACK1调控NF-kB信号通路在猪瘟病毒感染致病中的作用与机制</t>
  </si>
  <si>
    <t>应用基础研究青年项目</t>
  </si>
  <si>
    <t>州（市）科技成果推广示范工程</t>
  </si>
  <si>
    <t>2016EH073</t>
  </si>
  <si>
    <t>云南省科技型中小企业技术创新资金项目</t>
  </si>
  <si>
    <t>基于北斗技术的国土资源执法监察监管平台</t>
  </si>
  <si>
    <t>2017EH301</t>
  </si>
  <si>
    <t>基于BIM的交通全生命周期智能管理平台研发与应用</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</si>
</sst>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176" formatCode="0_ "/>
    <numFmt numFmtId="177" formatCode="0.00_ "/>
    <numFmt numFmtId="178" formatCode="0;[Red]0"/>
    <numFmt numFmtId="41" formatCode="_ * #,##0_ ;_ * \-#,##0_ ;_ * &quot;-&quot;_ ;_ @_ "/>
    <numFmt numFmtId="44" formatCode="_ &quot;￥&quot;* #,##0.00_ ;_ &quot;￥&quot;* \-#,##0.00_ ;_ &quot;￥&quot;* &quot;-&quot;??_ ;_ @_ "/>
  </numFmts>
  <fonts count="43">
    <font>
      <sz val="11"/>
      <color theme="1"/>
      <name val="宋体"/>
      <charset val="134"/>
      <scheme val="minor"/>
    </font>
    <font>
      <sz val="14"/>
      <color theme="1"/>
      <name val="黑体"/>
      <charset val="134"/>
    </font>
    <font>
      <sz val="22"/>
      <color theme="1"/>
      <name val="方正小标宋简体"/>
      <charset val="134"/>
    </font>
    <font>
      <b/>
      <sz val="10"/>
      <name val="仿宋"/>
      <charset val="134"/>
    </font>
    <font>
      <sz val="10"/>
      <name val="仿宋"/>
      <charset val="134"/>
    </font>
    <font>
      <b/>
      <sz val="11"/>
      <color theme="1"/>
      <name val="宋体"/>
      <charset val="134"/>
      <scheme val="minor"/>
    </font>
    <font>
      <b/>
      <sz val="10"/>
      <color theme="1"/>
      <name val="宋体"/>
      <charset val="134"/>
      <scheme val="minor"/>
    </font>
    <font>
      <sz val="10"/>
      <color theme="1"/>
      <name val="宋体"/>
      <charset val="134"/>
      <scheme val="minor"/>
    </font>
    <font>
      <sz val="11"/>
      <name val="宋体"/>
      <charset val="134"/>
      <scheme val="minor"/>
    </font>
    <font>
      <sz val="20"/>
      <color theme="1"/>
      <name val="方正小标宋简体"/>
      <charset val="134"/>
    </font>
    <font>
      <b/>
      <sz val="10"/>
      <name val="宋体"/>
      <charset val="134"/>
    </font>
    <font>
      <b/>
      <sz val="10"/>
      <color indexed="8"/>
      <name val="宋体"/>
      <charset val="134"/>
    </font>
    <font>
      <sz val="10"/>
      <color indexed="8"/>
      <name val="宋体"/>
      <charset val="134"/>
    </font>
    <font>
      <b/>
      <sz val="10"/>
      <name val="Arial"/>
      <charset val="134"/>
    </font>
    <font>
      <sz val="10"/>
      <name val="宋体"/>
      <charset val="134"/>
    </font>
    <font>
      <sz val="10"/>
      <color theme="1"/>
      <name val="宋体"/>
      <charset val="134"/>
    </font>
    <font>
      <sz val="10"/>
      <name val="宋体"/>
      <charset val="134"/>
      <scheme val="minor"/>
    </font>
    <font>
      <b/>
      <sz val="10"/>
      <name val="宋体"/>
      <charset val="134"/>
      <scheme val="minor"/>
    </font>
    <font>
      <b/>
      <sz val="11"/>
      <color rgb="FFFF0000"/>
      <name val="宋体"/>
      <charset val="134"/>
      <scheme val="minor"/>
    </font>
    <font>
      <b/>
      <sz val="11"/>
      <name val="宋体"/>
      <charset val="134"/>
      <scheme val="minor"/>
    </font>
    <font>
      <sz val="10"/>
      <color rgb="FFFF0000"/>
      <name val="宋体"/>
      <charset val="134"/>
      <scheme val="minor"/>
    </font>
    <font>
      <b/>
      <sz val="10"/>
      <color rgb="FFFF0000"/>
      <name val="宋体"/>
      <charset val="134"/>
      <scheme val="minor"/>
    </font>
    <font>
      <sz val="11"/>
      <color rgb="FFFF0000"/>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2"/>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41">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0" tint="-0.0999786370433668"/>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4" tint="0.799951170384838"/>
        <bgColor theme="4" tint="0.799951170384838"/>
      </patternFill>
    </fill>
    <fill>
      <patternFill patternType="solid">
        <fgColor rgb="FF00B0F0"/>
        <bgColor theme="4" tint="0.799951170384838"/>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4" fillId="26" borderId="0" applyNumberFormat="0" applyBorder="0" applyAlignment="0" applyProtection="0">
      <alignment vertical="center"/>
    </xf>
    <xf numFmtId="0" fontId="30"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8" borderId="0" applyNumberFormat="0" applyBorder="0" applyAlignment="0" applyProtection="0">
      <alignment vertical="center"/>
    </xf>
    <xf numFmtId="0" fontId="25" fillId="14" borderId="0" applyNumberFormat="0" applyBorder="0" applyAlignment="0" applyProtection="0">
      <alignment vertical="center"/>
    </xf>
    <xf numFmtId="43" fontId="0" fillId="0" borderId="0" applyFont="0" applyFill="0" applyBorder="0" applyAlignment="0" applyProtection="0">
      <alignment vertical="center"/>
    </xf>
    <xf numFmtId="0" fontId="28" fillId="2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0" borderId="10" applyNumberFormat="0" applyFont="0" applyAlignment="0" applyProtection="0">
      <alignment vertical="center"/>
    </xf>
    <xf numFmtId="0" fontId="28" fillId="22"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28" fillId="28" borderId="0" applyNumberFormat="0" applyBorder="0" applyAlignment="0" applyProtection="0">
      <alignment vertical="center"/>
    </xf>
    <xf numFmtId="0" fontId="34" fillId="0" borderId="12" applyNumberFormat="0" applyFill="0" applyAlignment="0" applyProtection="0">
      <alignment vertical="center"/>
    </xf>
    <xf numFmtId="0" fontId="28" fillId="21" borderId="0" applyNumberFormat="0" applyBorder="0" applyAlignment="0" applyProtection="0">
      <alignment vertical="center"/>
    </xf>
    <xf numFmtId="0" fontId="40" fillId="25" borderId="13" applyNumberFormat="0" applyAlignment="0" applyProtection="0">
      <alignment vertical="center"/>
    </xf>
    <xf numFmtId="0" fontId="31" fillId="25" borderId="8" applyNumberFormat="0" applyAlignment="0" applyProtection="0">
      <alignment vertical="center"/>
    </xf>
    <xf numFmtId="0" fontId="27" fillId="17" borderId="7" applyNumberFormat="0" applyAlignment="0" applyProtection="0">
      <alignment vertical="center"/>
    </xf>
    <xf numFmtId="0" fontId="24" fillId="37" borderId="0" applyNumberFormat="0" applyBorder="0" applyAlignment="0" applyProtection="0">
      <alignment vertical="center"/>
    </xf>
    <xf numFmtId="0" fontId="28" fillId="40" borderId="0" applyNumberFormat="0" applyBorder="0" applyAlignment="0" applyProtection="0">
      <alignment vertical="center"/>
    </xf>
    <xf numFmtId="0" fontId="32" fillId="0" borderId="9" applyNumberFormat="0" applyFill="0" applyAlignment="0" applyProtection="0">
      <alignment vertical="center"/>
    </xf>
    <xf numFmtId="0" fontId="42" fillId="0" borderId="14" applyNumberFormat="0" applyFill="0" applyAlignment="0" applyProtection="0">
      <alignment vertical="center"/>
    </xf>
    <xf numFmtId="0" fontId="41" fillId="36" borderId="0" applyNumberFormat="0" applyBorder="0" applyAlignment="0" applyProtection="0">
      <alignment vertical="center"/>
    </xf>
    <xf numFmtId="0" fontId="29" fillId="20" borderId="0" applyNumberFormat="0" applyBorder="0" applyAlignment="0" applyProtection="0">
      <alignment vertical="center"/>
    </xf>
    <xf numFmtId="0" fontId="24" fillId="24" borderId="0" applyNumberFormat="0" applyBorder="0" applyAlignment="0" applyProtection="0">
      <alignment vertical="center"/>
    </xf>
    <xf numFmtId="0" fontId="28" fillId="33" borderId="0" applyNumberFormat="0" applyBorder="0" applyAlignment="0" applyProtection="0">
      <alignment vertical="center"/>
    </xf>
    <xf numFmtId="0" fontId="24" fillId="3" borderId="0" applyNumberFormat="0" applyBorder="0" applyAlignment="0" applyProtection="0">
      <alignment vertical="center"/>
    </xf>
    <xf numFmtId="0" fontId="24" fillId="16" borderId="0" applyNumberFormat="0" applyBorder="0" applyAlignment="0" applyProtection="0">
      <alignment vertical="center"/>
    </xf>
    <xf numFmtId="0" fontId="24" fillId="35" borderId="0" applyNumberFormat="0" applyBorder="0" applyAlignment="0" applyProtection="0">
      <alignment vertical="center"/>
    </xf>
    <xf numFmtId="0" fontId="24" fillId="13" borderId="0" applyNumberFormat="0" applyBorder="0" applyAlignment="0" applyProtection="0">
      <alignment vertical="center"/>
    </xf>
    <xf numFmtId="0" fontId="28" fillId="32" borderId="0" applyNumberFormat="0" applyBorder="0" applyAlignment="0" applyProtection="0">
      <alignment vertical="center"/>
    </xf>
    <xf numFmtId="0" fontId="28" fillId="39" borderId="0" applyNumberFormat="0" applyBorder="0" applyAlignment="0" applyProtection="0">
      <alignment vertical="center"/>
    </xf>
    <xf numFmtId="0" fontId="24" fillId="34" borderId="0" applyNumberFormat="0" applyBorder="0" applyAlignment="0" applyProtection="0">
      <alignment vertical="center"/>
    </xf>
    <xf numFmtId="0" fontId="24" fillId="12" borderId="0" applyNumberFormat="0" applyBorder="0" applyAlignment="0" applyProtection="0">
      <alignment vertical="center"/>
    </xf>
    <xf numFmtId="0" fontId="28" fillId="31" borderId="0" applyNumberFormat="0" applyBorder="0" applyAlignment="0" applyProtection="0">
      <alignment vertical="center"/>
    </xf>
    <xf numFmtId="0" fontId="24" fillId="15" borderId="0" applyNumberFormat="0" applyBorder="0" applyAlignment="0" applyProtection="0">
      <alignment vertical="center"/>
    </xf>
    <xf numFmtId="0" fontId="28" fillId="27" borderId="0" applyNumberFormat="0" applyBorder="0" applyAlignment="0" applyProtection="0">
      <alignment vertical="center"/>
    </xf>
    <xf numFmtId="0" fontId="28" fillId="38" borderId="0" applyNumberFormat="0" applyBorder="0" applyAlignment="0" applyProtection="0">
      <alignment vertical="center"/>
    </xf>
    <xf numFmtId="0" fontId="14" fillId="0" borderId="0"/>
    <xf numFmtId="0" fontId="24" fillId="11" borderId="0" applyNumberFormat="0" applyBorder="0" applyAlignment="0" applyProtection="0">
      <alignment vertical="center"/>
    </xf>
    <xf numFmtId="0" fontId="28" fillId="19" borderId="0" applyNumberFormat="0" applyBorder="0" applyAlignment="0" applyProtection="0">
      <alignment vertical="center"/>
    </xf>
    <xf numFmtId="0" fontId="14" fillId="0" borderId="0"/>
    <xf numFmtId="0" fontId="26" fillId="0" borderId="0">
      <alignment vertical="center"/>
    </xf>
    <xf numFmtId="0" fontId="0" fillId="0" borderId="0">
      <alignment vertical="center"/>
    </xf>
  </cellStyleXfs>
  <cellXfs count="174">
    <xf numFmtId="0" fontId="0" fillId="0" borderId="0" xfId="0">
      <alignment vertical="center"/>
    </xf>
    <xf numFmtId="0" fontId="0" fillId="0" borderId="0" xfId="0" applyAlignment="1">
      <alignment vertical="center" wrapText="1"/>
    </xf>
    <xf numFmtId="0" fontId="0" fillId="2" borderId="0" xfId="0" applyFill="1">
      <alignment vertical="center"/>
    </xf>
    <xf numFmtId="0" fontId="0" fillId="2" borderId="0" xfId="0" applyFill="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2" borderId="1" xfId="50" applyFont="1" applyFill="1" applyBorder="1" applyAlignment="1">
      <alignment horizontal="center" vertical="center" wrapText="1"/>
    </xf>
    <xf numFmtId="0" fontId="3" fillId="2" borderId="1" xfId="50" applyFont="1" applyFill="1" applyBorder="1" applyAlignment="1" applyProtection="1">
      <alignment horizontal="center" vertical="center" wrapText="1"/>
      <protection locked="0"/>
    </xf>
    <xf numFmtId="0" fontId="4" fillId="2" borderId="1" xfId="50" applyFont="1" applyFill="1" applyBorder="1" applyAlignment="1">
      <alignment horizontal="center" vertical="center"/>
    </xf>
    <xf numFmtId="0" fontId="4" fillId="2" borderId="1" xfId="52" applyFont="1" applyFill="1" applyBorder="1" applyAlignment="1" applyProtection="1">
      <alignment horizontal="center" vertical="center" wrapText="1"/>
      <protection locked="0"/>
    </xf>
    <xf numFmtId="0" fontId="4" fillId="2" borderId="1" xfId="52" applyNumberFormat="1" applyFont="1" applyFill="1" applyBorder="1" applyAlignment="1" applyProtection="1">
      <alignment horizontal="center" vertical="center" wrapText="1"/>
      <protection locked="0"/>
    </xf>
    <xf numFmtId="0" fontId="4" fillId="2" borderId="1" xfId="50" applyFont="1" applyFill="1" applyBorder="1" applyAlignment="1" applyProtection="1">
      <alignment horizontal="center" vertical="center" wrapText="1"/>
      <protection locked="0"/>
    </xf>
    <xf numFmtId="0" fontId="4" fillId="2" borderId="1" xfId="52" applyFont="1" applyFill="1" applyBorder="1" applyAlignment="1">
      <alignment horizontal="center" vertical="center" wrapText="1"/>
    </xf>
    <xf numFmtId="0" fontId="4" fillId="2" borderId="1" xfId="52" applyNumberFormat="1" applyFont="1" applyFill="1" applyBorder="1" applyAlignment="1">
      <alignment horizontal="center" vertical="center" wrapText="1"/>
    </xf>
    <xf numFmtId="0" fontId="4" fillId="2" borderId="1" xfId="50"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1" xfId="52" applyFont="1" applyFill="1" applyBorder="1" applyAlignment="1">
      <alignment horizontal="center" vertical="center"/>
    </xf>
    <xf numFmtId="178" fontId="4" fillId="2" borderId="1" xfId="50" applyNumberFormat="1" applyFont="1" applyFill="1" applyBorder="1" applyAlignment="1" applyProtection="1">
      <alignment horizontal="center" vertical="center" shrinkToFit="1"/>
      <protection locked="0"/>
    </xf>
    <xf numFmtId="0" fontId="4" fillId="2" borderId="1" xfId="52" applyFont="1" applyFill="1" applyBorder="1" applyAlignment="1">
      <alignment horizontal="center"/>
    </xf>
    <xf numFmtId="0" fontId="4" fillId="2" borderId="1" xfId="52" applyNumberFormat="1" applyFont="1" applyFill="1" applyBorder="1" applyAlignment="1" applyProtection="1">
      <alignment horizontal="center" vertical="center" wrapText="1" shrinkToFit="1"/>
      <protection locked="0"/>
    </xf>
    <xf numFmtId="178" fontId="4" fillId="2" borderId="1" xfId="52" applyNumberFormat="1" applyFont="1" applyFill="1" applyBorder="1" applyAlignment="1" applyProtection="1">
      <alignment horizontal="center" vertical="center" shrinkToFit="1"/>
      <protection locked="0"/>
    </xf>
    <xf numFmtId="178" fontId="4" fillId="2" borderId="1" xfId="52" applyNumberFormat="1" applyFont="1" applyFill="1" applyBorder="1" applyAlignment="1" applyProtection="1">
      <alignment horizontal="center" vertical="center" wrapText="1" shrinkToFit="1"/>
      <protection locked="0"/>
    </xf>
    <xf numFmtId="0" fontId="4" fillId="2" borderId="1" xfId="52" applyNumberFormat="1" applyFont="1" applyFill="1" applyBorder="1" applyAlignment="1" applyProtection="1">
      <alignment horizontal="center" vertical="center"/>
      <protection locked="0"/>
    </xf>
    <xf numFmtId="0" fontId="4" fillId="2" borderId="1" xfId="52" applyNumberFormat="1" applyFont="1" applyFill="1" applyBorder="1" applyAlignment="1">
      <alignment horizontal="center" vertical="center"/>
    </xf>
    <xf numFmtId="0" fontId="4" fillId="2" borderId="1" xfId="50" applyFont="1" applyFill="1" applyBorder="1" applyAlignment="1">
      <alignment horizontal="center"/>
    </xf>
    <xf numFmtId="0" fontId="4" fillId="2" borderId="1" xfId="50" applyNumberFormat="1" applyFont="1" applyFill="1" applyBorder="1" applyAlignment="1" applyProtection="1">
      <alignment horizontal="center" vertical="center" wrapText="1"/>
      <protection locked="0"/>
    </xf>
    <xf numFmtId="0" fontId="0" fillId="3" borderId="0" xfId="0" applyFill="1">
      <alignment vertical="center"/>
    </xf>
    <xf numFmtId="0" fontId="0" fillId="0" borderId="0" xfId="0" applyFill="1">
      <alignment vertical="center"/>
    </xf>
    <xf numFmtId="0" fontId="5" fillId="4" borderId="0" xfId="0" applyFont="1" applyFill="1">
      <alignment vertical="center"/>
    </xf>
    <xf numFmtId="0" fontId="5" fillId="3" borderId="0" xfId="0" applyFont="1" applyFill="1">
      <alignment vertical="center"/>
    </xf>
    <xf numFmtId="0" fontId="6" fillId="3" borderId="0" xfId="0" applyFont="1" applyFill="1">
      <alignment vertical="center"/>
    </xf>
    <xf numFmtId="0" fontId="7"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8"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2" xfId="5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1" xfId="50" applyFont="1" applyFill="1" applyBorder="1" applyAlignment="1" applyProtection="1">
      <alignment horizontal="center" vertical="center" wrapText="1"/>
      <protection locked="0"/>
    </xf>
    <xf numFmtId="0" fontId="10" fillId="3" borderId="1" xfId="51" applyFont="1" applyFill="1" applyBorder="1" applyAlignment="1">
      <alignment horizontal="center" vertical="center" wrapText="1"/>
    </xf>
    <xf numFmtId="0" fontId="6" fillId="3" borderId="1" xfId="0" applyFont="1" applyFill="1" applyBorder="1" applyAlignment="1">
      <alignment horizontal="center" vertical="center"/>
    </xf>
    <xf numFmtId="177" fontId="11" fillId="3" borderId="1" xfId="50" applyNumberFormat="1" applyFont="1" applyFill="1" applyBorder="1" applyAlignment="1" applyProtection="1">
      <alignment horizontal="right" vertical="center" wrapText="1"/>
      <protection locked="0"/>
    </xf>
    <xf numFmtId="177" fontId="6" fillId="3"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lignment vertical="center"/>
    </xf>
    <xf numFmtId="0" fontId="7" fillId="0" borderId="1" xfId="0" applyFont="1" applyBorder="1" applyAlignment="1">
      <alignment vertical="center" wrapText="1"/>
    </xf>
    <xf numFmtId="0" fontId="12" fillId="0" borderId="1" xfId="50" applyFont="1" applyFill="1" applyBorder="1" applyAlignment="1" applyProtection="1">
      <alignment horizontal="center" vertical="center" wrapText="1"/>
      <protection locked="0"/>
    </xf>
    <xf numFmtId="0" fontId="7" fillId="0" borderId="1" xfId="0" applyFont="1" applyBorder="1" applyAlignment="1">
      <alignment horizontal="right" vertical="center"/>
    </xf>
    <xf numFmtId="0" fontId="13" fillId="0" borderId="1" xfId="51" applyFont="1" applyFill="1" applyBorder="1" applyAlignment="1">
      <alignment horizontal="center" vertical="center" wrapText="1"/>
    </xf>
    <xf numFmtId="0" fontId="12" fillId="0" borderId="1" xfId="0" applyNumberFormat="1" applyFont="1" applyBorder="1" applyAlignment="1" applyProtection="1">
      <alignment horizontal="center" vertical="center" wrapText="1"/>
      <protection locked="0"/>
    </xf>
    <xf numFmtId="0" fontId="7" fillId="0" borderId="3" xfId="0" applyFont="1" applyBorder="1" applyAlignment="1">
      <alignment horizontal="right" vertical="center"/>
    </xf>
    <xf numFmtId="0" fontId="14" fillId="0" borderId="1" xfId="5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7" fillId="0" borderId="1" xfId="0" applyFont="1" applyFill="1" applyBorder="1">
      <alignment vertical="center"/>
    </xf>
    <xf numFmtId="0" fontId="7" fillId="5" borderId="1" xfId="0" applyFont="1" applyFill="1" applyBorder="1">
      <alignment vertical="center"/>
    </xf>
    <xf numFmtId="0" fontId="0" fillId="5" borderId="1" xfId="0" applyFill="1" applyBorder="1">
      <alignment vertical="center"/>
    </xf>
    <xf numFmtId="0" fontId="0" fillId="5" borderId="1" xfId="0" applyFill="1" applyBorder="1" applyAlignment="1">
      <alignment horizontal="center" vertical="center"/>
    </xf>
    <xf numFmtId="0" fontId="7" fillId="5" borderId="1" xfId="0" applyFont="1" applyFill="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0" fontId="0" fillId="5" borderId="3" xfId="0" applyFill="1" applyBorder="1">
      <alignment vertical="center"/>
    </xf>
    <xf numFmtId="0" fontId="7" fillId="0" borderId="1" xfId="0" applyFont="1" applyBorder="1" applyAlignment="1">
      <alignment horizontal="center" vertical="center"/>
    </xf>
    <xf numFmtId="0" fontId="7" fillId="5" borderId="1" xfId="0" applyFont="1" applyFill="1" applyBorder="1" applyAlignment="1">
      <alignment horizontal="center" vertical="center"/>
    </xf>
    <xf numFmtId="0" fontId="7" fillId="0" borderId="4" xfId="0" applyFont="1" applyBorder="1" applyAlignment="1">
      <alignment horizontal="right" vertical="center"/>
    </xf>
    <xf numFmtId="0" fontId="6" fillId="4" borderId="1" xfId="0" applyFont="1" applyFill="1" applyBorder="1" applyAlignment="1">
      <alignment horizontal="center" vertical="center" wrapText="1"/>
    </xf>
    <xf numFmtId="0" fontId="6" fillId="4" borderId="1" xfId="0" applyFont="1" applyFill="1" applyBorder="1">
      <alignment vertical="center"/>
    </xf>
    <xf numFmtId="0" fontId="6" fillId="4" borderId="1" xfId="0" applyFont="1" applyFill="1" applyBorder="1" applyAlignment="1">
      <alignment horizontal="center" vertical="center"/>
    </xf>
    <xf numFmtId="0" fontId="6" fillId="4" borderId="1" xfId="0" applyFont="1" applyFill="1" applyBorder="1" applyAlignment="1">
      <alignment horizontal="right" vertical="center"/>
    </xf>
    <xf numFmtId="0" fontId="16" fillId="0" borderId="1" xfId="51" applyNumberFormat="1" applyFont="1" applyFill="1" applyBorder="1" applyAlignment="1">
      <alignment horizontal="center" vertical="center" wrapText="1"/>
    </xf>
    <xf numFmtId="0" fontId="7" fillId="0" borderId="4" xfId="0" applyFont="1" applyBorder="1" applyAlignment="1">
      <alignment vertical="center" wrapText="1"/>
    </xf>
    <xf numFmtId="0" fontId="17" fillId="0" borderId="1" xfId="0" applyFont="1" applyFill="1" applyBorder="1" applyAlignment="1">
      <alignment horizontal="center" vertical="center"/>
    </xf>
    <xf numFmtId="176" fontId="11" fillId="3" borderId="1" xfId="50" applyNumberFormat="1" applyFont="1" applyFill="1" applyBorder="1" applyAlignment="1" applyProtection="1">
      <alignment horizontal="center" vertical="center" wrapText="1"/>
      <protection locked="0"/>
    </xf>
    <xf numFmtId="176" fontId="11" fillId="6" borderId="1" xfId="50" applyNumberFormat="1" applyFont="1" applyFill="1" applyBorder="1" applyAlignment="1" applyProtection="1">
      <alignment horizontal="center" vertical="center" wrapText="1"/>
      <protection locked="0"/>
    </xf>
    <xf numFmtId="177" fontId="11" fillId="6" borderId="1" xfId="50" applyNumberFormat="1" applyFont="1" applyFill="1" applyBorder="1" applyAlignment="1" applyProtection="1">
      <alignment horizontal="center" vertical="center" wrapText="1"/>
      <protection locked="0"/>
    </xf>
    <xf numFmtId="0" fontId="0" fillId="0" borderId="1" xfId="0" applyBorder="1">
      <alignment vertical="center"/>
    </xf>
    <xf numFmtId="0" fontId="8" fillId="0" borderId="1" xfId="0" applyFont="1" applyBorder="1">
      <alignment vertical="center"/>
    </xf>
    <xf numFmtId="0" fontId="7" fillId="0" borderId="1" xfId="0" applyFont="1" applyFill="1" applyBorder="1" applyAlignment="1">
      <alignment horizontal="center" vertical="center"/>
    </xf>
    <xf numFmtId="0" fontId="0" fillId="0" borderId="1" xfId="0" applyFill="1" applyBorder="1">
      <alignment vertical="center"/>
    </xf>
    <xf numFmtId="0" fontId="8" fillId="0" borderId="1" xfId="0" applyFont="1" applyFill="1" applyBorder="1">
      <alignment vertical="center"/>
    </xf>
    <xf numFmtId="0" fontId="18" fillId="7" borderId="1" xfId="0" applyFont="1" applyFill="1" applyBorder="1">
      <alignment vertical="center"/>
    </xf>
    <xf numFmtId="0" fontId="19" fillId="7" borderId="1" xfId="0" applyFont="1" applyFill="1" applyBorder="1">
      <alignment vertical="center"/>
    </xf>
    <xf numFmtId="0" fontId="7" fillId="5" borderId="4" xfId="0" applyFont="1" applyFill="1" applyBorder="1" applyAlignment="1">
      <alignment horizontal="center" vertical="center"/>
    </xf>
    <xf numFmtId="0" fontId="7" fillId="5" borderId="1" xfId="0" applyFont="1" applyFill="1" applyBorder="1" applyAlignment="1">
      <alignment vertical="center" wrapText="1"/>
    </xf>
    <xf numFmtId="0" fontId="6" fillId="4" borderId="1" xfId="0" applyFont="1" applyFill="1" applyBorder="1" applyAlignment="1">
      <alignment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lignment vertical="center"/>
    </xf>
    <xf numFmtId="177" fontId="6" fillId="3" borderId="1" xfId="0" applyNumberFormat="1" applyFont="1" applyFill="1" applyBorder="1" applyAlignment="1">
      <alignment horizontal="right" vertical="center"/>
    </xf>
    <xf numFmtId="0" fontId="7" fillId="0" borderId="1" xfId="0" applyFont="1" applyBorder="1" applyAlignment="1">
      <alignment horizontal="left" vertical="center" wrapText="1"/>
    </xf>
    <xf numFmtId="0" fontId="15" fillId="0" borderId="1" xfId="50" applyNumberFormat="1" applyFont="1" applyFill="1" applyBorder="1" applyAlignment="1">
      <alignment horizontal="left" vertical="center" wrapText="1"/>
    </xf>
    <xf numFmtId="0" fontId="15" fillId="0" borderId="1" xfId="50" applyNumberFormat="1" applyFont="1" applyFill="1" applyBorder="1" applyAlignment="1">
      <alignment horizontal="center" vertical="center" wrapText="1"/>
    </xf>
    <xf numFmtId="0" fontId="6" fillId="4" borderId="1" xfId="0" applyFont="1" applyFill="1" applyBorder="1" applyAlignment="1">
      <alignment horizontal="right" vertical="center" wrapText="1"/>
    </xf>
    <xf numFmtId="0" fontId="7" fillId="0" borderId="1" xfId="0" applyFont="1" applyFill="1" applyBorder="1" applyAlignment="1">
      <alignment vertical="center" wrapText="1"/>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left" vertical="center" wrapText="1"/>
    </xf>
    <xf numFmtId="0" fontId="5" fillId="7" borderId="1" xfId="0" applyFont="1" applyFill="1" applyBorder="1">
      <alignment vertical="center"/>
    </xf>
    <xf numFmtId="176" fontId="6" fillId="3" borderId="1" xfId="0" applyNumberFormat="1" applyFont="1" applyFill="1" applyBorder="1" applyAlignment="1">
      <alignment horizontal="center" vertical="center"/>
    </xf>
    <xf numFmtId="176" fontId="6" fillId="6" borderId="1" xfId="0" applyNumberFormat="1" applyFont="1" applyFill="1" applyBorder="1" applyAlignment="1">
      <alignment horizontal="center" vertical="center"/>
    </xf>
    <xf numFmtId="177" fontId="6" fillId="6" borderId="1" xfId="0" applyNumberFormat="1" applyFont="1" applyFill="1" applyBorder="1" applyAlignment="1">
      <alignment horizontal="center" vertical="center"/>
    </xf>
    <xf numFmtId="0" fontId="20" fillId="0" borderId="1" xfId="0" applyFont="1" applyFill="1" applyBorder="1" applyAlignment="1">
      <alignment vertical="center" wrapText="1"/>
    </xf>
    <xf numFmtId="0" fontId="21" fillId="7" borderId="1" xfId="0" applyFont="1" applyFill="1" applyBorder="1">
      <alignment vertical="center"/>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Fill="1" applyBorder="1" applyAlignment="1">
      <alignment horizontal="right" vertical="center" wrapText="1"/>
    </xf>
    <xf numFmtId="0" fontId="21" fillId="7" borderId="1"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177" fontId="6" fillId="3" borderId="1" xfId="0" applyNumberFormat="1" applyFont="1" applyFill="1" applyBorder="1" applyAlignment="1">
      <alignment horizontal="right" vertical="center" wrapText="1"/>
    </xf>
    <xf numFmtId="177" fontId="6"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6" fillId="6" borderId="1" xfId="0" applyNumberFormat="1" applyFont="1" applyFill="1" applyBorder="1" applyAlignment="1">
      <alignment horizontal="center" vertical="center" wrapText="1"/>
    </xf>
    <xf numFmtId="177" fontId="6" fillId="6"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right" vertical="center"/>
    </xf>
    <xf numFmtId="0" fontId="16" fillId="0" borderId="1" xfId="0" applyFont="1" applyFill="1" applyBorder="1">
      <alignment vertical="center"/>
    </xf>
    <xf numFmtId="0" fontId="21" fillId="7" borderId="2" xfId="0" applyFont="1" applyFill="1" applyBorder="1" applyAlignment="1">
      <alignment vertical="center" wrapText="1"/>
    </xf>
    <xf numFmtId="0" fontId="0" fillId="6" borderId="0" xfId="0" applyFill="1">
      <alignment vertical="center"/>
    </xf>
    <xf numFmtId="0" fontId="5" fillId="7" borderId="0" xfId="0" applyFont="1" applyFill="1">
      <alignment vertical="center"/>
    </xf>
    <xf numFmtId="0" fontId="5" fillId="6" borderId="0" xfId="0" applyFont="1" applyFill="1">
      <alignment vertical="center"/>
    </xf>
    <xf numFmtId="0" fontId="6" fillId="6" borderId="0" xfId="0" applyFont="1" applyFill="1">
      <alignment vertical="center"/>
    </xf>
    <xf numFmtId="0" fontId="10" fillId="0" borderId="1" xfId="51" applyFont="1" applyFill="1" applyBorder="1" applyAlignment="1">
      <alignment horizontal="center" vertical="center" wrapText="1"/>
    </xf>
    <xf numFmtId="0" fontId="5" fillId="8" borderId="1" xfId="0" applyFont="1" applyFill="1" applyBorder="1">
      <alignment vertical="center"/>
    </xf>
    <xf numFmtId="0" fontId="10" fillId="6" borderId="1" xfId="51" applyFont="1" applyFill="1" applyBorder="1" applyAlignment="1">
      <alignment horizontal="center" vertical="center" wrapText="1"/>
    </xf>
    <xf numFmtId="0" fontId="5" fillId="6" borderId="1" xfId="0" applyFont="1" applyFill="1" applyBorder="1" applyAlignment="1">
      <alignment horizontal="center" vertical="center"/>
    </xf>
    <xf numFmtId="0" fontId="5" fillId="9" borderId="1" xfId="0" applyFont="1" applyFill="1" applyBorder="1">
      <alignment vertical="center"/>
    </xf>
    <xf numFmtId="0" fontId="6" fillId="6" borderId="1" xfId="0" applyFont="1" applyFill="1" applyBorder="1" applyAlignment="1">
      <alignment horizontal="center" vertical="center"/>
    </xf>
    <xf numFmtId="0" fontId="13" fillId="2" borderId="1" xfId="51" applyFont="1" applyFill="1" applyBorder="1" applyAlignment="1">
      <alignment horizontal="center" vertical="center" wrapText="1"/>
    </xf>
    <xf numFmtId="0" fontId="7" fillId="0" borderId="4" xfId="0" applyFont="1" applyBorder="1">
      <alignment vertical="center"/>
    </xf>
    <xf numFmtId="0" fontId="6" fillId="7" borderId="1" xfId="0" applyFont="1" applyFill="1" applyBorder="1" applyAlignment="1">
      <alignment horizontal="center" vertical="center"/>
    </xf>
    <xf numFmtId="0" fontId="6" fillId="7" borderId="1" xfId="0" applyFont="1" applyFill="1" applyBorder="1">
      <alignment vertical="center"/>
    </xf>
    <xf numFmtId="0" fontId="6" fillId="6" borderId="1" xfId="0" applyFont="1" applyFill="1" applyBorder="1">
      <alignment vertical="center"/>
    </xf>
    <xf numFmtId="0" fontId="7" fillId="7" borderId="1" xfId="0" applyFont="1" applyFill="1" applyBorder="1">
      <alignment vertical="center"/>
    </xf>
    <xf numFmtId="0" fontId="6" fillId="7" borderId="1" xfId="0" applyFont="1" applyFill="1" applyBorder="1" applyAlignment="1">
      <alignment vertical="center" wrapText="1"/>
    </xf>
    <xf numFmtId="0" fontId="7" fillId="7" borderId="1" xfId="0" applyFont="1" applyFill="1" applyBorder="1" applyAlignment="1">
      <alignment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right" vertical="center" wrapText="1"/>
    </xf>
    <xf numFmtId="0" fontId="7" fillId="6" borderId="1" xfId="0" applyFont="1" applyFill="1" applyBorder="1">
      <alignment vertical="center"/>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0" fontId="6" fillId="7" borderId="2" xfId="0" applyFont="1" applyFill="1" applyBorder="1" applyAlignment="1">
      <alignment vertical="center" wrapText="1"/>
    </xf>
    <xf numFmtId="0" fontId="7" fillId="7" borderId="2" xfId="0" applyFont="1" applyFill="1" applyBorder="1" applyAlignment="1">
      <alignment vertical="center" wrapText="1"/>
    </xf>
    <xf numFmtId="0" fontId="6" fillId="7" borderId="2" xfId="0" applyFont="1" applyFill="1" applyBorder="1" applyAlignment="1">
      <alignment horizontal="center" vertical="center" wrapText="1"/>
    </xf>
    <xf numFmtId="0" fontId="6" fillId="6" borderId="2" xfId="0" applyFont="1" applyFill="1" applyBorder="1" applyAlignment="1">
      <alignment vertical="center" wrapText="1"/>
    </xf>
    <xf numFmtId="0" fontId="6" fillId="6" borderId="2" xfId="0" applyFont="1" applyFill="1" applyBorder="1">
      <alignment vertical="center"/>
    </xf>
    <xf numFmtId="0" fontId="0" fillId="7" borderId="0" xfId="0" applyFill="1">
      <alignment vertical="center"/>
    </xf>
    <xf numFmtId="0" fontId="10" fillId="2" borderId="1" xfId="51" applyFont="1" applyFill="1" applyBorder="1" applyAlignment="1">
      <alignment horizontal="center" vertical="center" wrapText="1"/>
    </xf>
    <xf numFmtId="0" fontId="6" fillId="0" borderId="1" xfId="0" applyFont="1" applyBorder="1" applyAlignment="1">
      <alignment horizontal="center" vertical="center"/>
    </xf>
    <xf numFmtId="0" fontId="6" fillId="8" borderId="1" xfId="0"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lignment vertical="center"/>
    </xf>
    <xf numFmtId="0" fontId="17" fillId="0" borderId="1" xfId="0" applyFont="1" applyBorder="1" applyAlignment="1">
      <alignment horizontal="center" vertical="center"/>
    </xf>
    <xf numFmtId="0" fontId="6" fillId="10"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 xfId="0" applyFont="1" applyFill="1" applyBorder="1" applyAlignment="1">
      <alignment horizontal="right" vertical="center" wrapText="1"/>
    </xf>
    <xf numFmtId="0" fontId="0" fillId="7" borderId="1" xfId="0" applyFill="1" applyBorder="1">
      <alignment vertical="center"/>
    </xf>
    <xf numFmtId="0" fontId="8" fillId="7" borderId="1" xfId="0" applyFont="1" applyFill="1" applyBorder="1">
      <alignment vertical="center"/>
    </xf>
    <xf numFmtId="0" fontId="22" fillId="7" borderId="1" xfId="0" applyFont="1" applyFill="1" applyBorder="1">
      <alignment vertical="center"/>
    </xf>
    <xf numFmtId="0" fontId="20" fillId="7" borderId="1" xfId="0" applyFont="1" applyFill="1" applyBorder="1">
      <alignment vertical="center"/>
    </xf>
    <xf numFmtId="0" fontId="20" fillId="7" borderId="1" xfId="0" applyFont="1" applyFill="1" applyBorder="1" applyAlignment="1">
      <alignment vertical="center" wrapText="1"/>
    </xf>
    <xf numFmtId="0" fontId="7" fillId="7" borderId="1" xfId="0" applyFont="1" applyFill="1" applyBorder="1" applyAlignment="1">
      <alignment horizontal="right" vertical="center"/>
    </xf>
    <xf numFmtId="0" fontId="7" fillId="7" borderId="2" xfId="0" applyFont="1" applyFill="1" applyBorder="1" applyAlignment="1">
      <alignment horizontal="center" vertical="center" wrapText="1"/>
    </xf>
    <xf numFmtId="0" fontId="0" fillId="7" borderId="1" xfId="0" applyFill="1" applyBorder="1" applyAlignment="1">
      <alignment horizontal="center" vertical="center"/>
    </xf>
    <xf numFmtId="0" fontId="20" fillId="7" borderId="2"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 name="常规 3" xfId="51"/>
    <cellStyle name="常规 4"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K479"/>
  <sheetViews>
    <sheetView workbookViewId="0">
      <selection activeCell="C1" sqref="C$1:C$1048576"/>
    </sheetView>
  </sheetViews>
  <sheetFormatPr defaultColWidth="9" defaultRowHeight="13.5"/>
  <cols>
    <col min="1" max="1" width="13.9083333333333" customWidth="1"/>
    <col min="2" max="2" width="17.9083333333333" customWidth="1"/>
    <col min="3" max="3" width="22.3666666666667" customWidth="1"/>
    <col min="4" max="4" width="35" customWidth="1"/>
    <col min="5" max="6" width="16.0916666666667" style="34" customWidth="1"/>
    <col min="7" max="7" width="9.36666666666667"/>
    <col min="8" max="8" width="13.725" customWidth="1"/>
    <col min="11" max="11" width="13.0916666666667" style="36" customWidth="1"/>
  </cols>
  <sheetData>
    <row r="3" spans="1:11">
      <c r="A3" s="155" t="s">
        <v>0</v>
      </c>
      <c r="B3" s="155" t="s">
        <v>1</v>
      </c>
      <c r="C3" s="131" t="s">
        <v>2</v>
      </c>
      <c r="D3" s="156" t="s">
        <v>3</v>
      </c>
      <c r="E3" s="157" t="s">
        <v>4</v>
      </c>
      <c r="F3" s="156" t="s">
        <v>5</v>
      </c>
      <c r="G3" s="42" t="s">
        <v>6</v>
      </c>
      <c r="H3" s="158" t="s">
        <v>7</v>
      </c>
      <c r="I3" s="156" t="s">
        <v>8</v>
      </c>
      <c r="J3" s="156" t="s">
        <v>9</v>
      </c>
      <c r="K3" s="160" t="s">
        <v>10</v>
      </c>
    </row>
    <row r="4" ht="24" spans="1:11">
      <c r="A4" s="79"/>
      <c r="B4" s="79"/>
      <c r="C4" s="48" t="s">
        <v>11</v>
      </c>
      <c r="D4" s="49" t="s">
        <v>12</v>
      </c>
      <c r="E4" s="50" t="s">
        <v>13</v>
      </c>
      <c r="F4" s="50" t="s">
        <v>14</v>
      </c>
      <c r="G4" s="48">
        <v>35</v>
      </c>
      <c r="H4" s="159">
        <v>2015</v>
      </c>
      <c r="I4" s="66">
        <v>1</v>
      </c>
      <c r="J4" s="79"/>
      <c r="K4" s="80"/>
    </row>
    <row r="5" ht="24" spans="1:11">
      <c r="A5" s="136"/>
      <c r="B5" s="136"/>
      <c r="C5" s="48" t="s">
        <v>11</v>
      </c>
      <c r="D5" s="49" t="s">
        <v>15</v>
      </c>
      <c r="E5" s="53" t="s">
        <v>16</v>
      </c>
      <c r="F5" s="53" t="s">
        <v>17</v>
      </c>
      <c r="G5" s="48">
        <v>50</v>
      </c>
      <c r="H5" s="54" t="s">
        <v>18</v>
      </c>
      <c r="I5" s="66">
        <v>2</v>
      </c>
      <c r="J5" s="79"/>
      <c r="K5" s="80"/>
    </row>
    <row r="6" ht="24" spans="1:11">
      <c r="A6" s="136"/>
      <c r="B6" s="136"/>
      <c r="C6" s="48" t="s">
        <v>11</v>
      </c>
      <c r="D6" s="49" t="s">
        <v>19</v>
      </c>
      <c r="E6" s="55" t="s">
        <v>20</v>
      </c>
      <c r="F6" s="55" t="s">
        <v>21</v>
      </c>
      <c r="G6" s="48">
        <v>25</v>
      </c>
      <c r="H6" s="54">
        <v>2017</v>
      </c>
      <c r="I6" s="66">
        <v>1</v>
      </c>
      <c r="J6" s="79"/>
      <c r="K6" s="80"/>
    </row>
    <row r="7" ht="24" spans="1:11">
      <c r="A7" s="136"/>
      <c r="B7" s="136"/>
      <c r="C7" s="48" t="s">
        <v>11</v>
      </c>
      <c r="D7" s="49" t="s">
        <v>22</v>
      </c>
      <c r="E7" s="50" t="s">
        <v>23</v>
      </c>
      <c r="F7" s="50" t="s">
        <v>24</v>
      </c>
      <c r="G7" s="48">
        <v>35</v>
      </c>
      <c r="H7" s="54">
        <v>2015</v>
      </c>
      <c r="I7" s="66">
        <v>1</v>
      </c>
      <c r="J7" s="79"/>
      <c r="K7" s="80"/>
    </row>
    <row r="8" ht="24" spans="1:11">
      <c r="A8" s="136"/>
      <c r="B8" s="136"/>
      <c r="C8" s="48" t="s">
        <v>11</v>
      </c>
      <c r="D8" s="49" t="s">
        <v>25</v>
      </c>
      <c r="E8" s="55" t="s">
        <v>26</v>
      </c>
      <c r="F8" s="55" t="s">
        <v>21</v>
      </c>
      <c r="G8" s="48">
        <v>25</v>
      </c>
      <c r="H8" s="54">
        <v>2017</v>
      </c>
      <c r="I8" s="66">
        <v>1</v>
      </c>
      <c r="J8" s="79"/>
      <c r="K8" s="80"/>
    </row>
    <row r="9" ht="24" spans="1:11">
      <c r="A9" s="136"/>
      <c r="B9" s="136"/>
      <c r="C9" s="48" t="s">
        <v>11</v>
      </c>
      <c r="D9" s="49" t="s">
        <v>27</v>
      </c>
      <c r="E9" s="56" t="s">
        <v>28</v>
      </c>
      <c r="F9" s="56" t="s">
        <v>29</v>
      </c>
      <c r="G9" s="48">
        <v>50</v>
      </c>
      <c r="H9" s="54" t="s">
        <v>30</v>
      </c>
      <c r="I9" s="66">
        <v>2</v>
      </c>
      <c r="J9" s="79"/>
      <c r="K9" s="80"/>
    </row>
    <row r="10" spans="1:11">
      <c r="A10" s="136"/>
      <c r="B10" s="136"/>
      <c r="C10" s="48" t="s">
        <v>11</v>
      </c>
      <c r="D10" s="49" t="s">
        <v>31</v>
      </c>
      <c r="E10" s="50" t="s">
        <v>32</v>
      </c>
      <c r="F10" s="50" t="s">
        <v>24</v>
      </c>
      <c r="G10" s="48">
        <v>35</v>
      </c>
      <c r="H10" s="54">
        <v>2015</v>
      </c>
      <c r="I10" s="66">
        <v>1</v>
      </c>
      <c r="J10" s="79"/>
      <c r="K10" s="80"/>
    </row>
    <row r="11" ht="24" spans="1:11">
      <c r="A11" s="136"/>
      <c r="B11" s="136"/>
      <c r="C11" s="48" t="s">
        <v>11</v>
      </c>
      <c r="D11" s="49" t="s">
        <v>33</v>
      </c>
      <c r="E11" s="50" t="s">
        <v>34</v>
      </c>
      <c r="F11" s="50" t="s">
        <v>24</v>
      </c>
      <c r="G11" s="48">
        <v>35</v>
      </c>
      <c r="H11" s="54">
        <v>2015</v>
      </c>
      <c r="I11" s="66">
        <v>1</v>
      </c>
      <c r="J11" s="79"/>
      <c r="K11" s="80"/>
    </row>
    <row r="12" spans="1:11">
      <c r="A12" s="136"/>
      <c r="B12" s="136"/>
      <c r="C12" s="48" t="s">
        <v>11</v>
      </c>
      <c r="D12" s="49" t="s">
        <v>35</v>
      </c>
      <c r="E12" s="56" t="s">
        <v>36</v>
      </c>
      <c r="F12" s="56" t="s">
        <v>29</v>
      </c>
      <c r="G12" s="48">
        <v>40</v>
      </c>
      <c r="H12" s="54" t="s">
        <v>30</v>
      </c>
      <c r="I12" s="66">
        <v>2</v>
      </c>
      <c r="J12" s="79"/>
      <c r="K12" s="80"/>
    </row>
    <row r="13" spans="1:11">
      <c r="A13" s="136"/>
      <c r="B13" s="136"/>
      <c r="C13" s="48" t="s">
        <v>11</v>
      </c>
      <c r="D13" s="49" t="s">
        <v>37</v>
      </c>
      <c r="E13" s="56" t="s">
        <v>38</v>
      </c>
      <c r="F13" s="56" t="s">
        <v>29</v>
      </c>
      <c r="G13" s="48">
        <v>40</v>
      </c>
      <c r="H13" s="54" t="s">
        <v>30</v>
      </c>
      <c r="I13" s="66">
        <v>2</v>
      </c>
      <c r="J13" s="79"/>
      <c r="K13" s="80"/>
    </row>
    <row r="14" ht="24" spans="1:11">
      <c r="A14" s="136"/>
      <c r="B14" s="136"/>
      <c r="C14" s="48" t="s">
        <v>11</v>
      </c>
      <c r="D14" s="49" t="s">
        <v>39</v>
      </c>
      <c r="E14" s="55" t="s">
        <v>40</v>
      </c>
      <c r="F14" s="55" t="s">
        <v>21</v>
      </c>
      <c r="G14" s="48">
        <v>25</v>
      </c>
      <c r="H14" s="54">
        <v>2017</v>
      </c>
      <c r="I14" s="66">
        <v>1</v>
      </c>
      <c r="J14" s="79"/>
      <c r="K14" s="80"/>
    </row>
    <row r="15" ht="24" spans="1:11">
      <c r="A15" s="136"/>
      <c r="B15" s="136"/>
      <c r="C15" s="48" t="s">
        <v>11</v>
      </c>
      <c r="D15" s="49" t="s">
        <v>41</v>
      </c>
      <c r="E15" s="50" t="s">
        <v>42</v>
      </c>
      <c r="F15" s="50" t="s">
        <v>14</v>
      </c>
      <c r="G15" s="48">
        <v>35</v>
      </c>
      <c r="H15" s="54">
        <v>2015</v>
      </c>
      <c r="I15" s="66">
        <v>1</v>
      </c>
      <c r="J15" s="79"/>
      <c r="K15" s="80"/>
    </row>
    <row r="16" ht="24" spans="1:11">
      <c r="A16" s="136"/>
      <c r="B16" s="136"/>
      <c r="C16" s="48" t="s">
        <v>11</v>
      </c>
      <c r="D16" s="49" t="s">
        <v>43</v>
      </c>
      <c r="E16" s="56" t="s">
        <v>44</v>
      </c>
      <c r="F16" s="56" t="s">
        <v>29</v>
      </c>
      <c r="G16" s="48">
        <v>40</v>
      </c>
      <c r="H16" s="54" t="s">
        <v>30</v>
      </c>
      <c r="I16" s="66">
        <v>2</v>
      </c>
      <c r="J16" s="79"/>
      <c r="K16" s="80"/>
    </row>
    <row r="17" ht="24" spans="1:11">
      <c r="A17" s="136"/>
      <c r="B17" s="136"/>
      <c r="C17" s="48" t="s">
        <v>11</v>
      </c>
      <c r="D17" s="49" t="s">
        <v>45</v>
      </c>
      <c r="E17" s="50" t="s">
        <v>46</v>
      </c>
      <c r="F17" s="50" t="s">
        <v>24</v>
      </c>
      <c r="G17" s="48">
        <v>35</v>
      </c>
      <c r="H17" s="54">
        <v>2015</v>
      </c>
      <c r="I17" s="66">
        <v>1</v>
      </c>
      <c r="J17" s="79"/>
      <c r="K17" s="80"/>
    </row>
    <row r="18" ht="24" spans="1:11">
      <c r="A18" s="136"/>
      <c r="B18" s="136"/>
      <c r="C18" s="48" t="s">
        <v>11</v>
      </c>
      <c r="D18" s="49" t="s">
        <v>47</v>
      </c>
      <c r="E18" s="55" t="s">
        <v>48</v>
      </c>
      <c r="F18" s="55" t="s">
        <v>21</v>
      </c>
      <c r="G18" s="48">
        <v>25</v>
      </c>
      <c r="H18" s="54">
        <v>2017</v>
      </c>
      <c r="I18" s="66">
        <v>1</v>
      </c>
      <c r="J18" s="79"/>
      <c r="K18" s="80"/>
    </row>
    <row r="19" spans="1:11">
      <c r="A19" s="136"/>
      <c r="B19" s="136"/>
      <c r="C19" s="48" t="s">
        <v>11</v>
      </c>
      <c r="D19" s="49" t="s">
        <v>49</v>
      </c>
      <c r="E19" s="57" t="s">
        <v>50</v>
      </c>
      <c r="F19" s="57" t="s">
        <v>17</v>
      </c>
      <c r="G19" s="48">
        <v>50</v>
      </c>
      <c r="H19" s="54" t="s">
        <v>18</v>
      </c>
      <c r="I19" s="66">
        <v>2</v>
      </c>
      <c r="J19" s="79"/>
      <c r="K19" s="80"/>
    </row>
    <row r="20" ht="24" spans="1:11">
      <c r="A20" s="136"/>
      <c r="B20" s="136"/>
      <c r="C20" s="48" t="s">
        <v>11</v>
      </c>
      <c r="D20" s="49" t="s">
        <v>51</v>
      </c>
      <c r="E20" s="56" t="s">
        <v>52</v>
      </c>
      <c r="F20" s="56" t="s">
        <v>29</v>
      </c>
      <c r="G20" s="48">
        <v>50</v>
      </c>
      <c r="H20" s="54" t="s">
        <v>30</v>
      </c>
      <c r="I20" s="66">
        <v>2</v>
      </c>
      <c r="J20" s="79"/>
      <c r="K20" s="80"/>
    </row>
    <row r="21" ht="24" spans="1:11">
      <c r="A21" s="136"/>
      <c r="B21" s="136"/>
      <c r="C21" s="48" t="s">
        <v>11</v>
      </c>
      <c r="D21" s="49" t="s">
        <v>53</v>
      </c>
      <c r="E21" s="50" t="s">
        <v>54</v>
      </c>
      <c r="F21" s="50" t="s">
        <v>24</v>
      </c>
      <c r="G21" s="48">
        <v>35</v>
      </c>
      <c r="H21" s="54">
        <v>2015</v>
      </c>
      <c r="I21" s="66">
        <v>1</v>
      </c>
      <c r="J21" s="79"/>
      <c r="K21" s="80"/>
    </row>
    <row r="22" spans="1:11">
      <c r="A22" s="136"/>
      <c r="B22" s="136"/>
      <c r="C22" s="48" t="s">
        <v>11</v>
      </c>
      <c r="D22" s="49" t="s">
        <v>55</v>
      </c>
      <c r="E22" s="57" t="s">
        <v>56</v>
      </c>
      <c r="F22" s="57" t="s">
        <v>17</v>
      </c>
      <c r="G22" s="48">
        <v>50</v>
      </c>
      <c r="H22" s="54" t="s">
        <v>18</v>
      </c>
      <c r="I22" s="66">
        <v>2</v>
      </c>
      <c r="J22" s="79"/>
      <c r="K22" s="80"/>
    </row>
    <row r="23" spans="1:11">
      <c r="A23" s="136"/>
      <c r="B23" s="136"/>
      <c r="C23" s="48" t="s">
        <v>11</v>
      </c>
      <c r="D23" s="49" t="s">
        <v>57</v>
      </c>
      <c r="E23" s="55" t="s">
        <v>58</v>
      </c>
      <c r="F23" s="55" t="s">
        <v>21</v>
      </c>
      <c r="G23" s="48">
        <v>25</v>
      </c>
      <c r="H23" s="54">
        <v>2017</v>
      </c>
      <c r="I23" s="66">
        <v>1</v>
      </c>
      <c r="J23" s="79"/>
      <c r="K23" s="80"/>
    </row>
    <row r="24" ht="24" spans="1:11">
      <c r="A24" s="136"/>
      <c r="B24" s="136"/>
      <c r="C24" s="48" t="s">
        <v>11</v>
      </c>
      <c r="D24" s="49" t="s">
        <v>59</v>
      </c>
      <c r="E24" s="50" t="s">
        <v>60</v>
      </c>
      <c r="F24" s="50" t="s">
        <v>14</v>
      </c>
      <c r="G24" s="48">
        <v>35</v>
      </c>
      <c r="H24" s="54">
        <v>2015</v>
      </c>
      <c r="I24" s="66">
        <v>1</v>
      </c>
      <c r="J24" s="79"/>
      <c r="K24" s="80"/>
    </row>
    <row r="25" spans="1:11">
      <c r="A25" s="136"/>
      <c r="B25" s="136"/>
      <c r="C25" s="48" t="s">
        <v>11</v>
      </c>
      <c r="D25" s="49" t="s">
        <v>61</v>
      </c>
      <c r="E25" s="56" t="s">
        <v>62</v>
      </c>
      <c r="F25" s="56" t="s">
        <v>29</v>
      </c>
      <c r="G25" s="48">
        <v>40</v>
      </c>
      <c r="H25" s="54" t="s">
        <v>30</v>
      </c>
      <c r="I25" s="66">
        <v>2</v>
      </c>
      <c r="J25" s="79"/>
      <c r="K25" s="80"/>
    </row>
    <row r="26" ht="24" spans="1:11">
      <c r="A26" s="136"/>
      <c r="B26" s="136"/>
      <c r="C26" s="48" t="s">
        <v>11</v>
      </c>
      <c r="D26" s="49" t="s">
        <v>63</v>
      </c>
      <c r="E26" s="50" t="s">
        <v>64</v>
      </c>
      <c r="F26" s="50" t="s">
        <v>24</v>
      </c>
      <c r="G26" s="48">
        <v>35</v>
      </c>
      <c r="H26" s="54">
        <v>2015</v>
      </c>
      <c r="I26" s="66">
        <v>1</v>
      </c>
      <c r="J26" s="79"/>
      <c r="K26" s="80"/>
    </row>
    <row r="27" spans="1:11">
      <c r="A27" s="136"/>
      <c r="B27" s="136"/>
      <c r="C27" s="48" t="s">
        <v>11</v>
      </c>
      <c r="D27" s="49" t="s">
        <v>65</v>
      </c>
      <c r="E27" s="55" t="s">
        <v>66</v>
      </c>
      <c r="F27" s="55" t="s">
        <v>21</v>
      </c>
      <c r="G27" s="48">
        <v>25</v>
      </c>
      <c r="H27" s="54">
        <v>2017</v>
      </c>
      <c r="I27" s="66">
        <v>1</v>
      </c>
      <c r="J27" s="79"/>
      <c r="K27" s="80"/>
    </row>
    <row r="28" ht="24" spans="1:11">
      <c r="A28" s="136"/>
      <c r="B28" s="136"/>
      <c r="C28" s="48" t="s">
        <v>11</v>
      </c>
      <c r="D28" s="49" t="s">
        <v>67</v>
      </c>
      <c r="E28" s="57" t="s">
        <v>68</v>
      </c>
      <c r="F28" s="57" t="s">
        <v>17</v>
      </c>
      <c r="G28" s="48">
        <v>50</v>
      </c>
      <c r="H28" s="54" t="s">
        <v>18</v>
      </c>
      <c r="I28" s="66">
        <v>2</v>
      </c>
      <c r="J28" s="79"/>
      <c r="K28" s="80"/>
    </row>
    <row r="29" spans="1:11">
      <c r="A29" s="79"/>
      <c r="B29" s="79"/>
      <c r="C29" s="59" t="s">
        <v>69</v>
      </c>
      <c r="D29" s="60"/>
      <c r="E29" s="61"/>
      <c r="F29" s="61"/>
      <c r="G29" s="59">
        <f>SUM(G4:G28)</f>
        <v>925</v>
      </c>
      <c r="H29" s="60"/>
      <c r="I29" s="67">
        <f>SUM(I4:I28)</f>
        <v>35</v>
      </c>
      <c r="J29" s="79"/>
      <c r="K29" s="80"/>
    </row>
    <row r="30" s="29" customFormat="1" ht="24" spans="1:11">
      <c r="A30" s="82"/>
      <c r="B30" s="82"/>
      <c r="C30" s="58" t="s">
        <v>70</v>
      </c>
      <c r="D30" s="49" t="s">
        <v>71</v>
      </c>
      <c r="E30" s="63" t="s">
        <v>72</v>
      </c>
      <c r="F30" s="63" t="s">
        <v>21</v>
      </c>
      <c r="G30" s="49">
        <v>25</v>
      </c>
      <c r="H30" s="49">
        <v>2017</v>
      </c>
      <c r="I30" s="81">
        <v>1</v>
      </c>
      <c r="J30" s="82"/>
      <c r="K30" s="83"/>
    </row>
    <row r="31" s="29" customFormat="1" ht="36" spans="1:11">
      <c r="A31" s="82"/>
      <c r="B31" s="82"/>
      <c r="C31" s="58" t="s">
        <v>70</v>
      </c>
      <c r="D31" s="49" t="s">
        <v>73</v>
      </c>
      <c r="E31" s="63" t="s">
        <v>74</v>
      </c>
      <c r="F31" s="63" t="s">
        <v>24</v>
      </c>
      <c r="G31" s="49">
        <v>35</v>
      </c>
      <c r="H31" s="49">
        <v>2015</v>
      </c>
      <c r="I31" s="81">
        <v>1</v>
      </c>
      <c r="J31" s="82"/>
      <c r="K31" s="83"/>
    </row>
    <row r="32" s="29" customFormat="1" spans="1:11">
      <c r="A32" s="82"/>
      <c r="B32" s="82"/>
      <c r="C32" s="58" t="s">
        <v>70</v>
      </c>
      <c r="D32" s="49" t="s">
        <v>75</v>
      </c>
      <c r="E32" s="63" t="s">
        <v>76</v>
      </c>
      <c r="F32" s="63" t="s">
        <v>21</v>
      </c>
      <c r="G32" s="49">
        <v>25</v>
      </c>
      <c r="H32" s="49">
        <v>2017</v>
      </c>
      <c r="I32" s="81">
        <v>1</v>
      </c>
      <c r="J32" s="82"/>
      <c r="K32" s="83"/>
    </row>
    <row r="33" s="29" customFormat="1" ht="24" spans="1:11">
      <c r="A33" s="82"/>
      <c r="B33" s="82"/>
      <c r="C33" s="58" t="s">
        <v>70</v>
      </c>
      <c r="D33" s="49" t="s">
        <v>77</v>
      </c>
      <c r="E33" s="63" t="s">
        <v>78</v>
      </c>
      <c r="F33" s="63" t="s">
        <v>21</v>
      </c>
      <c r="G33" s="49">
        <v>25</v>
      </c>
      <c r="H33" s="49">
        <v>2017</v>
      </c>
      <c r="I33" s="81">
        <v>1</v>
      </c>
      <c r="J33" s="82"/>
      <c r="K33" s="83"/>
    </row>
    <row r="34" s="29" customFormat="1" spans="1:11">
      <c r="A34" s="82"/>
      <c r="B34" s="82"/>
      <c r="C34" s="58" t="s">
        <v>70</v>
      </c>
      <c r="D34" s="49" t="s">
        <v>79</v>
      </c>
      <c r="E34" s="63" t="s">
        <v>80</v>
      </c>
      <c r="F34" s="63" t="s">
        <v>21</v>
      </c>
      <c r="G34" s="49">
        <v>25</v>
      </c>
      <c r="H34" s="49">
        <v>2017</v>
      </c>
      <c r="I34" s="81">
        <v>1</v>
      </c>
      <c r="J34" s="82"/>
      <c r="K34" s="83"/>
    </row>
    <row r="35" s="29" customFormat="1" spans="1:11">
      <c r="A35" s="82"/>
      <c r="B35" s="82"/>
      <c r="C35" s="58" t="s">
        <v>70</v>
      </c>
      <c r="D35" s="49" t="s">
        <v>81</v>
      </c>
      <c r="E35" s="63" t="s">
        <v>82</v>
      </c>
      <c r="F35" s="63" t="s">
        <v>17</v>
      </c>
      <c r="G35" s="49">
        <v>50</v>
      </c>
      <c r="H35" s="64" t="s">
        <v>18</v>
      </c>
      <c r="I35" s="81">
        <v>2</v>
      </c>
      <c r="J35" s="82"/>
      <c r="K35" s="83"/>
    </row>
    <row r="36" s="29" customFormat="1" ht="24" spans="1:11">
      <c r="A36" s="82"/>
      <c r="B36" s="82"/>
      <c r="C36" s="58" t="s">
        <v>70</v>
      </c>
      <c r="D36" s="49" t="s">
        <v>83</v>
      </c>
      <c r="E36" s="63" t="s">
        <v>84</v>
      </c>
      <c r="F36" s="63" t="s">
        <v>29</v>
      </c>
      <c r="G36" s="49">
        <v>40</v>
      </c>
      <c r="H36" s="64" t="s">
        <v>30</v>
      </c>
      <c r="I36" s="81">
        <v>2</v>
      </c>
      <c r="J36" s="82"/>
      <c r="K36" s="83"/>
    </row>
    <row r="37" s="29" customFormat="1" spans="1:11">
      <c r="A37" s="82"/>
      <c r="B37" s="82"/>
      <c r="C37" s="58" t="s">
        <v>70</v>
      </c>
      <c r="D37" s="49" t="s">
        <v>85</v>
      </c>
      <c r="E37" s="63" t="s">
        <v>86</v>
      </c>
      <c r="F37" s="63" t="s">
        <v>29</v>
      </c>
      <c r="G37" s="49">
        <v>40</v>
      </c>
      <c r="H37" s="64" t="s">
        <v>30</v>
      </c>
      <c r="I37" s="81">
        <v>2</v>
      </c>
      <c r="J37" s="82"/>
      <c r="K37" s="83"/>
    </row>
    <row r="38" s="29" customFormat="1" ht="24" spans="1:11">
      <c r="A38" s="82"/>
      <c r="B38" s="82"/>
      <c r="C38" s="58" t="s">
        <v>70</v>
      </c>
      <c r="D38" s="49" t="s">
        <v>87</v>
      </c>
      <c r="E38" s="63" t="s">
        <v>88</v>
      </c>
      <c r="F38" s="63" t="s">
        <v>17</v>
      </c>
      <c r="G38" s="49">
        <v>50</v>
      </c>
      <c r="H38" s="64" t="s">
        <v>18</v>
      </c>
      <c r="I38" s="81">
        <v>2</v>
      </c>
      <c r="J38" s="82"/>
      <c r="K38" s="83"/>
    </row>
    <row r="39" s="29" customFormat="1" ht="24" spans="1:11">
      <c r="A39" s="82"/>
      <c r="B39" s="82"/>
      <c r="C39" s="58" t="s">
        <v>70</v>
      </c>
      <c r="D39" s="49" t="s">
        <v>89</v>
      </c>
      <c r="E39" s="63" t="s">
        <v>90</v>
      </c>
      <c r="F39" s="63" t="s">
        <v>21</v>
      </c>
      <c r="G39" s="49">
        <v>25</v>
      </c>
      <c r="H39" s="49">
        <v>2017</v>
      </c>
      <c r="I39" s="81">
        <v>1</v>
      </c>
      <c r="J39" s="82"/>
      <c r="K39" s="83"/>
    </row>
    <row r="40" s="29" customFormat="1" spans="1:11">
      <c r="A40" s="82"/>
      <c r="B40" s="82"/>
      <c r="C40" s="58" t="s">
        <v>70</v>
      </c>
      <c r="D40" s="49" t="s">
        <v>91</v>
      </c>
      <c r="E40" s="63" t="s">
        <v>92</v>
      </c>
      <c r="F40" s="63" t="s">
        <v>21</v>
      </c>
      <c r="G40" s="49">
        <v>25</v>
      </c>
      <c r="H40" s="49">
        <v>2017</v>
      </c>
      <c r="I40" s="81">
        <v>1</v>
      </c>
      <c r="J40" s="82"/>
      <c r="K40" s="83"/>
    </row>
    <row r="41" s="29" customFormat="1" spans="1:11">
      <c r="A41" s="82"/>
      <c r="B41" s="82"/>
      <c r="C41" s="58" t="s">
        <v>70</v>
      </c>
      <c r="D41" s="49" t="s">
        <v>93</v>
      </c>
      <c r="E41" s="63" t="s">
        <v>94</v>
      </c>
      <c r="F41" s="63" t="s">
        <v>17</v>
      </c>
      <c r="G41" s="49">
        <v>50</v>
      </c>
      <c r="H41" s="64" t="s">
        <v>18</v>
      </c>
      <c r="I41" s="81">
        <v>2</v>
      </c>
      <c r="J41" s="82"/>
      <c r="K41" s="83"/>
    </row>
    <row r="42" s="29" customFormat="1" spans="1:11">
      <c r="A42" s="82"/>
      <c r="B42" s="82"/>
      <c r="C42" s="58" t="s">
        <v>70</v>
      </c>
      <c r="D42" s="49" t="s">
        <v>95</v>
      </c>
      <c r="E42" s="63" t="s">
        <v>96</v>
      </c>
      <c r="F42" s="63" t="s">
        <v>29</v>
      </c>
      <c r="G42" s="49">
        <v>40</v>
      </c>
      <c r="H42" s="64" t="s">
        <v>30</v>
      </c>
      <c r="I42" s="81">
        <v>2</v>
      </c>
      <c r="J42" s="82"/>
      <c r="K42" s="83"/>
    </row>
    <row r="43" s="29" customFormat="1" spans="1:11">
      <c r="A43" s="82"/>
      <c r="B43" s="82"/>
      <c r="C43" s="58" t="s">
        <v>70</v>
      </c>
      <c r="D43" s="49" t="s">
        <v>97</v>
      </c>
      <c r="E43" s="63" t="s">
        <v>98</v>
      </c>
      <c r="F43" s="63" t="s">
        <v>29</v>
      </c>
      <c r="G43" s="49">
        <v>40</v>
      </c>
      <c r="H43" s="64" t="s">
        <v>30</v>
      </c>
      <c r="I43" s="81">
        <v>2</v>
      </c>
      <c r="J43" s="82"/>
      <c r="K43" s="83"/>
    </row>
    <row r="44" s="29" customFormat="1" spans="1:11">
      <c r="A44" s="82"/>
      <c r="B44" s="82"/>
      <c r="C44" s="58" t="s">
        <v>70</v>
      </c>
      <c r="D44" s="49" t="s">
        <v>99</v>
      </c>
      <c r="E44" s="63" t="s">
        <v>100</v>
      </c>
      <c r="F44" s="63" t="s">
        <v>24</v>
      </c>
      <c r="G44" s="49">
        <v>35</v>
      </c>
      <c r="H44" s="49">
        <v>2015</v>
      </c>
      <c r="I44" s="81">
        <v>1</v>
      </c>
      <c r="J44" s="82"/>
      <c r="K44" s="83"/>
    </row>
    <row r="45" s="29" customFormat="1" spans="1:11">
      <c r="A45" s="82"/>
      <c r="B45" s="82"/>
      <c r="C45" s="58" t="s">
        <v>70</v>
      </c>
      <c r="D45" s="49" t="s">
        <v>101</v>
      </c>
      <c r="E45" s="63" t="s">
        <v>102</v>
      </c>
      <c r="F45" s="63" t="s">
        <v>17</v>
      </c>
      <c r="G45" s="49">
        <v>50</v>
      </c>
      <c r="H45" s="64" t="s">
        <v>18</v>
      </c>
      <c r="I45" s="81">
        <v>2</v>
      </c>
      <c r="J45" s="82"/>
      <c r="K45" s="83"/>
    </row>
    <row r="46" s="29" customFormat="1" spans="1:11">
      <c r="A46" s="82"/>
      <c r="B46" s="82"/>
      <c r="C46" s="58" t="s">
        <v>70</v>
      </c>
      <c r="D46" s="49" t="s">
        <v>103</v>
      </c>
      <c r="E46" s="63" t="s">
        <v>104</v>
      </c>
      <c r="F46" s="63" t="s">
        <v>21</v>
      </c>
      <c r="G46" s="49">
        <v>25</v>
      </c>
      <c r="H46" s="49">
        <v>2017</v>
      </c>
      <c r="I46" s="81">
        <v>1</v>
      </c>
      <c r="J46" s="82"/>
      <c r="K46" s="83"/>
    </row>
    <row r="47" s="29" customFormat="1" ht="24" spans="1:11">
      <c r="A47" s="82"/>
      <c r="B47" s="82"/>
      <c r="C47" s="58" t="s">
        <v>70</v>
      </c>
      <c r="D47" s="49" t="s">
        <v>105</v>
      </c>
      <c r="E47" s="63" t="s">
        <v>106</v>
      </c>
      <c r="F47" s="63" t="s">
        <v>24</v>
      </c>
      <c r="G47" s="49">
        <v>35</v>
      </c>
      <c r="H47" s="49">
        <v>2015</v>
      </c>
      <c r="I47" s="81">
        <v>1</v>
      </c>
      <c r="J47" s="82"/>
      <c r="K47" s="83"/>
    </row>
    <row r="48" s="29" customFormat="1" spans="1:11">
      <c r="A48" s="82"/>
      <c r="B48" s="82"/>
      <c r="C48" s="58" t="s">
        <v>70</v>
      </c>
      <c r="D48" s="49" t="s">
        <v>107</v>
      </c>
      <c r="E48" s="63" t="s">
        <v>108</v>
      </c>
      <c r="F48" s="63" t="s">
        <v>17</v>
      </c>
      <c r="G48" s="49">
        <v>50</v>
      </c>
      <c r="H48" s="64" t="s">
        <v>18</v>
      </c>
      <c r="I48" s="81">
        <v>2</v>
      </c>
      <c r="J48" s="82"/>
      <c r="K48" s="83"/>
    </row>
    <row r="49" s="29" customFormat="1" spans="1:11">
      <c r="A49" s="82"/>
      <c r="B49" s="82"/>
      <c r="C49" s="58" t="s">
        <v>70</v>
      </c>
      <c r="D49" s="49" t="s">
        <v>109</v>
      </c>
      <c r="E49" s="63" t="s">
        <v>110</v>
      </c>
      <c r="F49" s="63" t="s">
        <v>24</v>
      </c>
      <c r="G49" s="49">
        <v>35</v>
      </c>
      <c r="H49" s="49">
        <v>2015</v>
      </c>
      <c r="I49" s="81">
        <v>1</v>
      </c>
      <c r="J49" s="82"/>
      <c r="K49" s="83"/>
    </row>
    <row r="50" s="29" customFormat="1" ht="24" spans="1:11">
      <c r="A50" s="82"/>
      <c r="B50" s="82"/>
      <c r="C50" s="58" t="s">
        <v>70</v>
      </c>
      <c r="D50" s="49" t="s">
        <v>111</v>
      </c>
      <c r="E50" s="63" t="s">
        <v>112</v>
      </c>
      <c r="F50" s="63" t="s">
        <v>24</v>
      </c>
      <c r="G50" s="49">
        <v>35</v>
      </c>
      <c r="H50" s="49">
        <v>2015</v>
      </c>
      <c r="I50" s="81">
        <v>1</v>
      </c>
      <c r="J50" s="82"/>
      <c r="K50" s="83"/>
    </row>
    <row r="51" s="29" customFormat="1" spans="1:11">
      <c r="A51" s="82"/>
      <c r="B51" s="82"/>
      <c r="C51" s="59" t="s">
        <v>113</v>
      </c>
      <c r="D51" s="60"/>
      <c r="E51" s="61"/>
      <c r="F51" s="61"/>
      <c r="G51" s="59">
        <f>SUM(G30:G50)</f>
        <v>760</v>
      </c>
      <c r="H51" s="65"/>
      <c r="I51" s="67">
        <f>SUM(I30:I50)</f>
        <v>30</v>
      </c>
      <c r="J51" s="82"/>
      <c r="K51" s="83"/>
    </row>
    <row r="52" s="29" customFormat="1" spans="1:11">
      <c r="A52" s="82"/>
      <c r="B52" s="82"/>
      <c r="C52" s="48" t="s">
        <v>114</v>
      </c>
      <c r="D52" s="48" t="s">
        <v>115</v>
      </c>
      <c r="E52" s="66" t="s">
        <v>116</v>
      </c>
      <c r="F52" s="66" t="s">
        <v>17</v>
      </c>
      <c r="G52" s="48">
        <v>50</v>
      </c>
      <c r="H52" s="51" t="s">
        <v>18</v>
      </c>
      <c r="I52" s="81">
        <v>2</v>
      </c>
      <c r="J52" s="82"/>
      <c r="K52" s="83"/>
    </row>
    <row r="53" s="29" customFormat="1" spans="1:11">
      <c r="A53" s="82"/>
      <c r="B53" s="82"/>
      <c r="C53" s="48" t="s">
        <v>114</v>
      </c>
      <c r="D53" s="48" t="s">
        <v>117</v>
      </c>
      <c r="E53" s="66" t="s">
        <v>118</v>
      </c>
      <c r="F53" s="66" t="s">
        <v>21</v>
      </c>
      <c r="G53" s="48">
        <v>25</v>
      </c>
      <c r="H53" s="48">
        <v>2017</v>
      </c>
      <c r="I53" s="81">
        <v>1</v>
      </c>
      <c r="J53" s="82"/>
      <c r="K53" s="83"/>
    </row>
    <row r="54" s="29" customFormat="1" spans="1:11">
      <c r="A54" s="82"/>
      <c r="B54" s="82"/>
      <c r="C54" s="48" t="s">
        <v>114</v>
      </c>
      <c r="D54" s="48" t="s">
        <v>119</v>
      </c>
      <c r="E54" s="66" t="s">
        <v>120</v>
      </c>
      <c r="F54" s="66" t="s">
        <v>24</v>
      </c>
      <c r="G54" s="48">
        <v>35</v>
      </c>
      <c r="H54" s="48">
        <v>2015</v>
      </c>
      <c r="I54" s="81">
        <v>1</v>
      </c>
      <c r="J54" s="82"/>
      <c r="K54" s="83"/>
    </row>
    <row r="55" s="29" customFormat="1" spans="1:11">
      <c r="A55" s="82"/>
      <c r="B55" s="82"/>
      <c r="C55" s="48" t="s">
        <v>114</v>
      </c>
      <c r="D55" s="48" t="s">
        <v>121</v>
      </c>
      <c r="E55" s="66" t="s">
        <v>122</v>
      </c>
      <c r="F55" s="66" t="s">
        <v>21</v>
      </c>
      <c r="G55" s="48">
        <v>25</v>
      </c>
      <c r="H55" s="48">
        <v>2017</v>
      </c>
      <c r="I55" s="81">
        <v>1</v>
      </c>
      <c r="J55" s="82"/>
      <c r="K55" s="83"/>
    </row>
    <row r="56" s="29" customFormat="1" spans="1:11">
      <c r="A56" s="82"/>
      <c r="B56" s="82"/>
      <c r="C56" s="48" t="s">
        <v>114</v>
      </c>
      <c r="D56" s="48" t="s">
        <v>123</v>
      </c>
      <c r="E56" s="66" t="s">
        <v>124</v>
      </c>
      <c r="F56" s="66" t="s">
        <v>29</v>
      </c>
      <c r="G56" s="48">
        <v>40</v>
      </c>
      <c r="H56" s="51" t="s">
        <v>30</v>
      </c>
      <c r="I56" s="81">
        <v>2</v>
      </c>
      <c r="J56" s="82"/>
      <c r="K56" s="83"/>
    </row>
    <row r="57" spans="1:11">
      <c r="A57" s="79"/>
      <c r="B57" s="79"/>
      <c r="C57" s="59" t="s">
        <v>125</v>
      </c>
      <c r="D57" s="59"/>
      <c r="E57" s="67"/>
      <c r="F57" s="67"/>
      <c r="G57" s="59">
        <f>SUM(G52:G56)</f>
        <v>175</v>
      </c>
      <c r="H57" s="59"/>
      <c r="I57" s="67">
        <f>SUM(I52:I56)</f>
        <v>7</v>
      </c>
      <c r="J57" s="79"/>
      <c r="K57" s="80"/>
    </row>
    <row r="58" spans="1:11">
      <c r="A58" s="79"/>
      <c r="B58" s="79"/>
      <c r="C58" s="48" t="s">
        <v>126</v>
      </c>
      <c r="D58" s="48" t="s">
        <v>127</v>
      </c>
      <c r="E58" s="66" t="s">
        <v>128</v>
      </c>
      <c r="F58" s="66" t="s">
        <v>17</v>
      </c>
      <c r="G58" s="137">
        <v>50</v>
      </c>
      <c r="H58" s="54" t="s">
        <v>18</v>
      </c>
      <c r="I58" s="66">
        <v>2</v>
      </c>
      <c r="J58" s="79"/>
      <c r="K58" s="80"/>
    </row>
    <row r="59" spans="1:11">
      <c r="A59" s="79"/>
      <c r="B59" s="79"/>
      <c r="C59" s="48" t="s">
        <v>126</v>
      </c>
      <c r="D59" s="48" t="s">
        <v>129</v>
      </c>
      <c r="E59" s="66" t="s">
        <v>130</v>
      </c>
      <c r="F59" s="66" t="s">
        <v>24</v>
      </c>
      <c r="G59">
        <v>35</v>
      </c>
      <c r="H59" s="33">
        <v>2015</v>
      </c>
      <c r="I59" s="66">
        <v>1</v>
      </c>
      <c r="J59" s="79"/>
      <c r="K59" s="80"/>
    </row>
    <row r="60" spans="1:11">
      <c r="A60" s="79"/>
      <c r="B60" s="79"/>
      <c r="C60" s="48" t="s">
        <v>126</v>
      </c>
      <c r="D60" s="48" t="s">
        <v>131</v>
      </c>
      <c r="E60" s="66" t="s">
        <v>132</v>
      </c>
      <c r="F60" s="66" t="s">
        <v>29</v>
      </c>
      <c r="G60" s="137">
        <v>40</v>
      </c>
      <c r="H60" s="54" t="s">
        <v>30</v>
      </c>
      <c r="I60" s="66">
        <v>2</v>
      </c>
      <c r="J60" s="79"/>
      <c r="K60" s="80"/>
    </row>
    <row r="61" spans="1:11">
      <c r="A61" s="79"/>
      <c r="B61" s="79"/>
      <c r="C61" s="59" t="s">
        <v>133</v>
      </c>
      <c r="D61" s="59"/>
      <c r="E61" s="67"/>
      <c r="F61" s="67"/>
      <c r="G61" s="59">
        <f>SUM(G58:G60)</f>
        <v>125</v>
      </c>
      <c r="H61" s="59"/>
      <c r="I61" s="67">
        <f>SUM(I58:I60)</f>
        <v>5</v>
      </c>
      <c r="J61" s="79"/>
      <c r="K61" s="80"/>
    </row>
    <row r="62" s="127" customFormat="1" spans="1:11">
      <c r="A62" s="138" t="s">
        <v>134</v>
      </c>
      <c r="B62" s="138" t="s">
        <v>135</v>
      </c>
      <c r="C62" s="139" t="s">
        <v>136</v>
      </c>
      <c r="D62" s="139"/>
      <c r="E62" s="138"/>
      <c r="F62" s="138"/>
      <c r="G62" s="138" t="e">
        <f>SUM(G29,G51,#REF!,G57,G61)</f>
        <v>#REF!</v>
      </c>
      <c r="H62" s="139"/>
      <c r="I62" s="161" t="e">
        <f>SUM(I29,I51,#REF!,I57,I61)</f>
        <v>#REF!</v>
      </c>
      <c r="J62" s="84">
        <v>78</v>
      </c>
      <c r="K62" s="85">
        <v>1976.7</v>
      </c>
    </row>
    <row r="63" spans="1:11">
      <c r="A63" s="79"/>
      <c r="B63" s="79"/>
      <c r="C63" s="48" t="s">
        <v>11</v>
      </c>
      <c r="D63" s="74" t="s">
        <v>137</v>
      </c>
      <c r="E63" s="66" t="s">
        <v>138</v>
      </c>
      <c r="F63" s="66" t="s">
        <v>29</v>
      </c>
      <c r="G63" s="48">
        <v>3</v>
      </c>
      <c r="H63" s="48">
        <v>2016</v>
      </c>
      <c r="I63" s="66">
        <v>1</v>
      </c>
      <c r="J63" s="79"/>
      <c r="K63" s="80"/>
    </row>
    <row r="64" ht="24" spans="1:11">
      <c r="A64" s="79"/>
      <c r="B64" s="79"/>
      <c r="C64" s="48" t="s">
        <v>11</v>
      </c>
      <c r="D64" s="74" t="s">
        <v>139</v>
      </c>
      <c r="E64" s="66" t="s">
        <v>140</v>
      </c>
      <c r="F64" s="66" t="s">
        <v>21</v>
      </c>
      <c r="G64" s="48">
        <v>5</v>
      </c>
      <c r="H64" s="48">
        <v>2017</v>
      </c>
      <c r="I64" s="66">
        <v>1</v>
      </c>
      <c r="J64" s="79"/>
      <c r="K64" s="80"/>
    </row>
    <row r="65" spans="1:11">
      <c r="A65" s="79"/>
      <c r="B65" s="79"/>
      <c r="C65" s="48" t="s">
        <v>11</v>
      </c>
      <c r="D65" s="74" t="s">
        <v>141</v>
      </c>
      <c r="E65" s="66" t="s">
        <v>142</v>
      </c>
      <c r="F65" s="66" t="s">
        <v>21</v>
      </c>
      <c r="G65" s="48">
        <v>5</v>
      </c>
      <c r="H65" s="48">
        <v>2017</v>
      </c>
      <c r="I65" s="66">
        <v>1</v>
      </c>
      <c r="J65" s="79"/>
      <c r="K65" s="80"/>
    </row>
    <row r="66" ht="24" spans="1:11">
      <c r="A66" s="79"/>
      <c r="B66" s="79"/>
      <c r="C66" s="48" t="s">
        <v>11</v>
      </c>
      <c r="D66" s="74" t="s">
        <v>143</v>
      </c>
      <c r="E66" s="66" t="s">
        <v>144</v>
      </c>
      <c r="F66" s="66" t="s">
        <v>29</v>
      </c>
      <c r="G66" s="48">
        <v>3</v>
      </c>
      <c r="H66" s="48">
        <v>2016</v>
      </c>
      <c r="I66" s="66">
        <v>1</v>
      </c>
      <c r="J66" s="79"/>
      <c r="K66" s="80"/>
    </row>
    <row r="67" spans="1:11">
      <c r="A67" s="79"/>
      <c r="B67" s="79"/>
      <c r="C67" s="48" t="s">
        <v>11</v>
      </c>
      <c r="D67" s="74" t="s">
        <v>145</v>
      </c>
      <c r="E67" s="66" t="s">
        <v>146</v>
      </c>
      <c r="F67" s="66" t="s">
        <v>21</v>
      </c>
      <c r="G67" s="48">
        <v>5</v>
      </c>
      <c r="H67" s="48">
        <v>2017</v>
      </c>
      <c r="I67" s="66">
        <v>1</v>
      </c>
      <c r="J67" s="79"/>
      <c r="K67" s="80"/>
    </row>
    <row r="68" ht="24" spans="1:11">
      <c r="A68" s="79"/>
      <c r="B68" s="79"/>
      <c r="C68" s="48" t="s">
        <v>11</v>
      </c>
      <c r="D68" s="74" t="s">
        <v>147</v>
      </c>
      <c r="E68" s="66" t="s">
        <v>148</v>
      </c>
      <c r="F68" s="66" t="s">
        <v>29</v>
      </c>
      <c r="G68" s="48">
        <v>3</v>
      </c>
      <c r="H68" s="48">
        <v>2016</v>
      </c>
      <c r="I68" s="66">
        <v>1</v>
      </c>
      <c r="J68" s="79"/>
      <c r="K68" s="80"/>
    </row>
    <row r="69" ht="24" spans="1:11">
      <c r="A69" s="79"/>
      <c r="B69" s="79"/>
      <c r="C69" s="48" t="s">
        <v>11</v>
      </c>
      <c r="D69" s="74" t="s">
        <v>149</v>
      </c>
      <c r="E69" s="66" t="s">
        <v>150</v>
      </c>
      <c r="F69" s="66" t="s">
        <v>21</v>
      </c>
      <c r="G69" s="48">
        <v>5</v>
      </c>
      <c r="H69" s="48">
        <v>2017</v>
      </c>
      <c r="I69" s="66">
        <v>1</v>
      </c>
      <c r="J69" s="79"/>
      <c r="K69" s="80"/>
    </row>
    <row r="70" spans="1:11">
      <c r="A70" s="79"/>
      <c r="B70" s="79"/>
      <c r="C70" s="48" t="s">
        <v>11</v>
      </c>
      <c r="D70" s="74" t="s">
        <v>151</v>
      </c>
      <c r="E70" s="66" t="s">
        <v>152</v>
      </c>
      <c r="F70" s="66" t="s">
        <v>29</v>
      </c>
      <c r="G70" s="48">
        <v>3</v>
      </c>
      <c r="H70" s="48">
        <v>2016</v>
      </c>
      <c r="I70" s="66">
        <v>1</v>
      </c>
      <c r="J70" s="79"/>
      <c r="K70" s="80"/>
    </row>
    <row r="71" ht="24" spans="1:11">
      <c r="A71" s="79"/>
      <c r="B71" s="79"/>
      <c r="C71" s="48" t="s">
        <v>11</v>
      </c>
      <c r="D71" s="74" t="s">
        <v>153</v>
      </c>
      <c r="E71" s="66" t="s">
        <v>154</v>
      </c>
      <c r="F71" s="66" t="s">
        <v>29</v>
      </c>
      <c r="G71" s="48">
        <v>3</v>
      </c>
      <c r="H71" s="48">
        <v>2016</v>
      </c>
      <c r="I71" s="66">
        <v>1</v>
      </c>
      <c r="J71" s="79"/>
      <c r="K71" s="80"/>
    </row>
    <row r="72" ht="24" spans="1:11">
      <c r="A72" s="79"/>
      <c r="B72" s="79"/>
      <c r="C72" s="48" t="s">
        <v>11</v>
      </c>
      <c r="D72" s="74" t="s">
        <v>155</v>
      </c>
      <c r="E72" s="66" t="s">
        <v>156</v>
      </c>
      <c r="F72" s="66" t="s">
        <v>21</v>
      </c>
      <c r="G72" s="48">
        <v>5</v>
      </c>
      <c r="H72" s="48">
        <v>2017</v>
      </c>
      <c r="I72" s="66">
        <v>1</v>
      </c>
      <c r="J72" s="79"/>
      <c r="K72" s="80"/>
    </row>
    <row r="73" spans="1:11">
      <c r="A73" s="79"/>
      <c r="B73" s="79"/>
      <c r="C73" s="48" t="s">
        <v>11</v>
      </c>
      <c r="D73" s="74" t="s">
        <v>157</v>
      </c>
      <c r="E73" s="66" t="s">
        <v>158</v>
      </c>
      <c r="F73" s="66" t="s">
        <v>29</v>
      </c>
      <c r="G73" s="48">
        <v>3</v>
      </c>
      <c r="H73" s="48">
        <v>2016</v>
      </c>
      <c r="I73" s="66">
        <v>1</v>
      </c>
      <c r="J73" s="79"/>
      <c r="K73" s="80"/>
    </row>
    <row r="74" spans="1:11">
      <c r="A74" s="79"/>
      <c r="B74" s="79"/>
      <c r="C74" s="48" t="s">
        <v>11</v>
      </c>
      <c r="D74" s="74" t="s">
        <v>159</v>
      </c>
      <c r="E74" s="66" t="s">
        <v>160</v>
      </c>
      <c r="F74" s="66" t="s">
        <v>29</v>
      </c>
      <c r="G74" s="48">
        <v>3</v>
      </c>
      <c r="H74" s="48">
        <v>2016</v>
      </c>
      <c r="I74" s="66">
        <v>1</v>
      </c>
      <c r="J74" s="79"/>
      <c r="K74" s="80"/>
    </row>
    <row r="75" ht="24" spans="1:11">
      <c r="A75" s="79"/>
      <c r="B75" s="79"/>
      <c r="C75" s="48" t="s">
        <v>11</v>
      </c>
      <c r="D75" s="74" t="s">
        <v>161</v>
      </c>
      <c r="E75" s="66" t="s">
        <v>162</v>
      </c>
      <c r="F75" s="66" t="s">
        <v>21</v>
      </c>
      <c r="G75" s="48">
        <v>5</v>
      </c>
      <c r="H75" s="48">
        <v>2017</v>
      </c>
      <c r="I75" s="66">
        <v>1</v>
      </c>
      <c r="J75" s="79"/>
      <c r="K75" s="80"/>
    </row>
    <row r="76" spans="1:11">
      <c r="A76" s="79"/>
      <c r="B76" s="79"/>
      <c r="C76" s="48" t="s">
        <v>11</v>
      </c>
      <c r="D76" s="74" t="s">
        <v>163</v>
      </c>
      <c r="E76" s="66" t="s">
        <v>164</v>
      </c>
      <c r="F76" s="66" t="s">
        <v>21</v>
      </c>
      <c r="G76" s="48">
        <v>5</v>
      </c>
      <c r="H76" s="48">
        <v>2017</v>
      </c>
      <c r="I76" s="66">
        <v>1</v>
      </c>
      <c r="J76" s="79"/>
      <c r="K76" s="80"/>
    </row>
    <row r="77" ht="24" spans="1:11">
      <c r="A77" s="79"/>
      <c r="B77" s="79"/>
      <c r="C77" s="48" t="s">
        <v>11</v>
      </c>
      <c r="D77" s="74" t="s">
        <v>165</v>
      </c>
      <c r="E77" s="66" t="s">
        <v>166</v>
      </c>
      <c r="F77" s="66" t="s">
        <v>17</v>
      </c>
      <c r="G77" s="48">
        <v>3</v>
      </c>
      <c r="H77" s="48">
        <v>2015</v>
      </c>
      <c r="I77" s="66">
        <v>1</v>
      </c>
      <c r="J77" s="79"/>
      <c r="K77" s="80"/>
    </row>
    <row r="78" spans="1:11">
      <c r="A78" s="79"/>
      <c r="B78" s="79"/>
      <c r="C78" s="48" t="s">
        <v>11</v>
      </c>
      <c r="D78" s="74" t="s">
        <v>167</v>
      </c>
      <c r="E78" s="66" t="s">
        <v>168</v>
      </c>
      <c r="F78" s="66" t="s">
        <v>29</v>
      </c>
      <c r="G78" s="48">
        <v>3</v>
      </c>
      <c r="H78" s="48">
        <v>2016</v>
      </c>
      <c r="I78" s="66">
        <v>1</v>
      </c>
      <c r="J78" s="79"/>
      <c r="K78" s="80"/>
    </row>
    <row r="79" spans="1:11">
      <c r="A79" s="79"/>
      <c r="B79" s="79"/>
      <c r="C79" s="48" t="s">
        <v>11</v>
      </c>
      <c r="D79" s="74" t="s">
        <v>169</v>
      </c>
      <c r="E79" s="66" t="s">
        <v>170</v>
      </c>
      <c r="F79" s="66" t="s">
        <v>29</v>
      </c>
      <c r="G79" s="48">
        <v>3</v>
      </c>
      <c r="H79" s="48">
        <v>2016</v>
      </c>
      <c r="I79" s="66">
        <v>1</v>
      </c>
      <c r="J79" s="79"/>
      <c r="K79" s="80"/>
    </row>
    <row r="80" spans="1:11">
      <c r="A80" s="79"/>
      <c r="B80" s="79"/>
      <c r="C80" s="48" t="s">
        <v>11</v>
      </c>
      <c r="D80" s="74" t="s">
        <v>171</v>
      </c>
      <c r="E80" s="66" t="s">
        <v>172</v>
      </c>
      <c r="F80" s="66" t="s">
        <v>21</v>
      </c>
      <c r="G80" s="48">
        <v>5</v>
      </c>
      <c r="H80" s="48">
        <v>2017</v>
      </c>
      <c r="I80" s="66">
        <v>1</v>
      </c>
      <c r="J80" s="79"/>
      <c r="K80" s="80"/>
    </row>
    <row r="81" spans="1:11">
      <c r="A81" s="79"/>
      <c r="B81" s="79"/>
      <c r="C81" s="48" t="s">
        <v>11</v>
      </c>
      <c r="D81" s="74" t="s">
        <v>173</v>
      </c>
      <c r="E81" s="66" t="s">
        <v>174</v>
      </c>
      <c r="F81" s="66" t="s">
        <v>29</v>
      </c>
      <c r="G81" s="48">
        <v>3</v>
      </c>
      <c r="H81" s="48">
        <v>2016</v>
      </c>
      <c r="I81" s="66">
        <v>1</v>
      </c>
      <c r="J81" s="79"/>
      <c r="K81" s="80"/>
    </row>
    <row r="82" ht="24" spans="1:11">
      <c r="A82" s="79"/>
      <c r="B82" s="79"/>
      <c r="C82" s="48" t="s">
        <v>11</v>
      </c>
      <c r="D82" s="74" t="s">
        <v>175</v>
      </c>
      <c r="E82" s="66" t="s">
        <v>176</v>
      </c>
      <c r="F82" s="66" t="s">
        <v>17</v>
      </c>
      <c r="G82" s="48">
        <v>3</v>
      </c>
      <c r="H82" s="48">
        <v>2015</v>
      </c>
      <c r="I82" s="66">
        <v>1</v>
      </c>
      <c r="J82" s="79"/>
      <c r="K82" s="80"/>
    </row>
    <row r="83" ht="24" spans="1:11">
      <c r="A83" s="79"/>
      <c r="B83" s="79"/>
      <c r="C83" s="48" t="s">
        <v>11</v>
      </c>
      <c r="D83" s="74" t="s">
        <v>177</v>
      </c>
      <c r="E83" s="66" t="s">
        <v>178</v>
      </c>
      <c r="F83" s="66" t="s">
        <v>17</v>
      </c>
      <c r="G83" s="48">
        <v>3</v>
      </c>
      <c r="H83" s="48">
        <v>2015</v>
      </c>
      <c r="I83" s="66">
        <v>1</v>
      </c>
      <c r="J83" s="79"/>
      <c r="K83" s="80"/>
    </row>
    <row r="84" ht="36" spans="1:11">
      <c r="A84" s="79"/>
      <c r="B84" s="79"/>
      <c r="C84" s="48" t="s">
        <v>11</v>
      </c>
      <c r="D84" s="74" t="s">
        <v>179</v>
      </c>
      <c r="E84" s="66" t="s">
        <v>180</v>
      </c>
      <c r="F84" s="66" t="s">
        <v>17</v>
      </c>
      <c r="G84" s="48">
        <v>3</v>
      </c>
      <c r="H84" s="48">
        <v>2015</v>
      </c>
      <c r="I84" s="66">
        <v>1</v>
      </c>
      <c r="J84" s="79"/>
      <c r="K84" s="80"/>
    </row>
    <row r="85" ht="24" spans="1:11">
      <c r="A85" s="79"/>
      <c r="B85" s="79"/>
      <c r="C85" s="48" t="s">
        <v>11</v>
      </c>
      <c r="D85" s="74" t="s">
        <v>181</v>
      </c>
      <c r="E85" s="66" t="s">
        <v>182</v>
      </c>
      <c r="F85" s="66" t="s">
        <v>17</v>
      </c>
      <c r="G85" s="48">
        <v>3</v>
      </c>
      <c r="H85" s="48">
        <v>2015</v>
      </c>
      <c r="I85" s="66">
        <v>1</v>
      </c>
      <c r="J85" s="79"/>
      <c r="K85" s="80"/>
    </row>
    <row r="86" spans="1:11">
      <c r="A86" s="79"/>
      <c r="B86" s="79"/>
      <c r="C86" s="48" t="s">
        <v>11</v>
      </c>
      <c r="D86" s="74" t="s">
        <v>183</v>
      </c>
      <c r="E86" s="66" t="s">
        <v>184</v>
      </c>
      <c r="F86" s="66" t="s">
        <v>17</v>
      </c>
      <c r="G86" s="48">
        <v>3</v>
      </c>
      <c r="H86" s="48">
        <v>2015</v>
      </c>
      <c r="I86" s="66">
        <v>1</v>
      </c>
      <c r="J86" s="79"/>
      <c r="K86" s="80"/>
    </row>
    <row r="87" spans="1:11">
      <c r="A87" s="79"/>
      <c r="B87" s="79"/>
      <c r="C87" s="48" t="s">
        <v>11</v>
      </c>
      <c r="D87" s="74" t="s">
        <v>185</v>
      </c>
      <c r="E87" s="66" t="s">
        <v>186</v>
      </c>
      <c r="F87" s="66" t="s">
        <v>21</v>
      </c>
      <c r="G87" s="48">
        <v>5</v>
      </c>
      <c r="H87" s="48">
        <v>2017</v>
      </c>
      <c r="I87" s="66">
        <v>1</v>
      </c>
      <c r="J87" s="79"/>
      <c r="K87" s="80"/>
    </row>
    <row r="88" ht="24" spans="1:11">
      <c r="A88" s="79"/>
      <c r="B88" s="79"/>
      <c r="C88" s="48" t="s">
        <v>11</v>
      </c>
      <c r="D88" s="74" t="s">
        <v>187</v>
      </c>
      <c r="E88" s="66" t="s">
        <v>188</v>
      </c>
      <c r="F88" s="66" t="s">
        <v>21</v>
      </c>
      <c r="G88" s="48">
        <v>5</v>
      </c>
      <c r="H88" s="48">
        <v>2017</v>
      </c>
      <c r="I88" s="66">
        <v>1</v>
      </c>
      <c r="J88" s="79"/>
      <c r="K88" s="80"/>
    </row>
    <row r="89" spans="1:11">
      <c r="A89" s="79"/>
      <c r="B89" s="79"/>
      <c r="C89" s="59" t="s">
        <v>69</v>
      </c>
      <c r="D89" s="86"/>
      <c r="E89" s="67"/>
      <c r="F89" s="67"/>
      <c r="G89" s="59">
        <f>SUM(G63:G88)</f>
        <v>98</v>
      </c>
      <c r="H89" s="59"/>
      <c r="I89" s="67">
        <f>SUM(I63:I88)</f>
        <v>26</v>
      </c>
      <c r="J89" s="79"/>
      <c r="K89" s="80"/>
    </row>
    <row r="90" spans="1:11">
      <c r="A90" s="79"/>
      <c r="B90" s="79"/>
      <c r="C90" s="48" t="s">
        <v>70</v>
      </c>
      <c r="D90" s="49" t="s">
        <v>189</v>
      </c>
      <c r="E90" s="66" t="s">
        <v>190</v>
      </c>
      <c r="F90" s="66" t="s">
        <v>21</v>
      </c>
      <c r="G90" s="48">
        <v>5</v>
      </c>
      <c r="H90" s="48">
        <v>2017</v>
      </c>
      <c r="I90" s="66">
        <v>1</v>
      </c>
      <c r="J90" s="79"/>
      <c r="K90" s="80"/>
    </row>
    <row r="91" spans="1:11">
      <c r="A91" s="79"/>
      <c r="B91" s="79"/>
      <c r="C91" s="48" t="s">
        <v>70</v>
      </c>
      <c r="D91" s="49" t="s">
        <v>191</v>
      </c>
      <c r="E91" s="66" t="s">
        <v>192</v>
      </c>
      <c r="F91" s="66" t="s">
        <v>17</v>
      </c>
      <c r="G91" s="48">
        <v>3</v>
      </c>
      <c r="H91" s="48">
        <v>2015</v>
      </c>
      <c r="I91" s="66">
        <v>1</v>
      </c>
      <c r="J91" s="79"/>
      <c r="K91" s="80"/>
    </row>
    <row r="92" ht="24" spans="1:11">
      <c r="A92" s="79"/>
      <c r="B92" s="79"/>
      <c r="C92" s="48" t="s">
        <v>70</v>
      </c>
      <c r="D92" s="49" t="s">
        <v>193</v>
      </c>
      <c r="E92" s="66" t="s">
        <v>194</v>
      </c>
      <c r="F92" s="66" t="s">
        <v>29</v>
      </c>
      <c r="G92" s="48">
        <v>3</v>
      </c>
      <c r="H92" s="48">
        <v>2016</v>
      </c>
      <c r="I92" s="66">
        <v>1</v>
      </c>
      <c r="J92" s="79"/>
      <c r="K92" s="80"/>
    </row>
    <row r="93" ht="24" spans="1:11">
      <c r="A93" s="79"/>
      <c r="B93" s="79"/>
      <c r="C93" s="48" t="s">
        <v>70</v>
      </c>
      <c r="D93" s="49" t="s">
        <v>195</v>
      </c>
      <c r="E93" s="66" t="s">
        <v>196</v>
      </c>
      <c r="F93" s="66" t="s">
        <v>29</v>
      </c>
      <c r="G93" s="48">
        <v>3</v>
      </c>
      <c r="H93" s="48">
        <v>2016</v>
      </c>
      <c r="I93" s="66">
        <v>1</v>
      </c>
      <c r="J93" s="79"/>
      <c r="K93" s="80"/>
    </row>
    <row r="94" ht="24" spans="1:11">
      <c r="A94" s="79"/>
      <c r="B94" s="79"/>
      <c r="C94" s="48" t="s">
        <v>70</v>
      </c>
      <c r="D94" s="49" t="s">
        <v>197</v>
      </c>
      <c r="E94" s="66" t="s">
        <v>198</v>
      </c>
      <c r="F94" s="66" t="s">
        <v>21</v>
      </c>
      <c r="G94" s="48">
        <v>5</v>
      </c>
      <c r="H94" s="48">
        <v>2017</v>
      </c>
      <c r="I94" s="66">
        <v>1</v>
      </c>
      <c r="J94" s="79"/>
      <c r="K94" s="80"/>
    </row>
    <row r="95" spans="1:11">
      <c r="A95" s="79"/>
      <c r="B95" s="79"/>
      <c r="C95" s="48" t="s">
        <v>70</v>
      </c>
      <c r="D95" s="49" t="s">
        <v>199</v>
      </c>
      <c r="E95" s="66" t="s">
        <v>200</v>
      </c>
      <c r="F95" s="66" t="s">
        <v>17</v>
      </c>
      <c r="G95" s="48">
        <v>3</v>
      </c>
      <c r="H95" s="48">
        <v>2015</v>
      </c>
      <c r="I95" s="66">
        <v>1</v>
      </c>
      <c r="J95" s="79"/>
      <c r="K95" s="80"/>
    </row>
    <row r="96" ht="24" spans="1:11">
      <c r="A96" s="79"/>
      <c r="B96" s="79"/>
      <c r="C96" s="48" t="s">
        <v>70</v>
      </c>
      <c r="D96" s="49" t="s">
        <v>201</v>
      </c>
      <c r="E96" s="66" t="s">
        <v>202</v>
      </c>
      <c r="F96" s="66" t="s">
        <v>29</v>
      </c>
      <c r="G96" s="48">
        <v>3</v>
      </c>
      <c r="H96" s="48">
        <v>2016</v>
      </c>
      <c r="I96" s="66">
        <v>1</v>
      </c>
      <c r="J96" s="79"/>
      <c r="K96" s="80"/>
    </row>
    <row r="97" ht="24" spans="1:11">
      <c r="A97" s="79"/>
      <c r="B97" s="79"/>
      <c r="C97" s="48" t="s">
        <v>70</v>
      </c>
      <c r="D97" s="49" t="s">
        <v>203</v>
      </c>
      <c r="E97" s="66" t="s">
        <v>204</v>
      </c>
      <c r="F97" s="66" t="s">
        <v>29</v>
      </c>
      <c r="G97" s="48">
        <v>3</v>
      </c>
      <c r="H97" s="48">
        <v>2016</v>
      </c>
      <c r="I97" s="66">
        <v>1</v>
      </c>
      <c r="J97" s="79"/>
      <c r="K97" s="80"/>
    </row>
    <row r="98" ht="24" spans="1:11">
      <c r="A98" s="79"/>
      <c r="B98" s="79"/>
      <c r="C98" s="48" t="s">
        <v>70</v>
      </c>
      <c r="D98" s="49" t="s">
        <v>205</v>
      </c>
      <c r="E98" s="66" t="s">
        <v>206</v>
      </c>
      <c r="F98" s="66" t="s">
        <v>21</v>
      </c>
      <c r="G98" s="48">
        <v>5</v>
      </c>
      <c r="H98" s="48">
        <v>2017</v>
      </c>
      <c r="I98" s="66">
        <v>1</v>
      </c>
      <c r="J98" s="79"/>
      <c r="K98" s="80"/>
    </row>
    <row r="99" ht="24" spans="1:11">
      <c r="A99" s="79"/>
      <c r="B99" s="79"/>
      <c r="C99" s="48" t="s">
        <v>70</v>
      </c>
      <c r="D99" s="49" t="s">
        <v>207</v>
      </c>
      <c r="E99" s="66" t="s">
        <v>208</v>
      </c>
      <c r="F99" s="66" t="s">
        <v>17</v>
      </c>
      <c r="G99" s="48">
        <v>3</v>
      </c>
      <c r="H99" s="48">
        <v>2015</v>
      </c>
      <c r="I99" s="66">
        <v>1</v>
      </c>
      <c r="J99" s="79"/>
      <c r="K99" s="80"/>
    </row>
    <row r="100" ht="24" spans="1:11">
      <c r="A100" s="79"/>
      <c r="B100" s="79"/>
      <c r="C100" s="48" t="s">
        <v>70</v>
      </c>
      <c r="D100" s="49" t="s">
        <v>209</v>
      </c>
      <c r="E100" s="66" t="s">
        <v>210</v>
      </c>
      <c r="F100" s="66" t="s">
        <v>21</v>
      </c>
      <c r="G100" s="48">
        <v>5</v>
      </c>
      <c r="H100" s="48">
        <v>2017</v>
      </c>
      <c r="I100" s="66">
        <v>1</v>
      </c>
      <c r="J100" s="79"/>
      <c r="K100" s="80"/>
    </row>
    <row r="101" ht="24" spans="1:11">
      <c r="A101" s="79"/>
      <c r="B101" s="79"/>
      <c r="C101" s="48" t="s">
        <v>70</v>
      </c>
      <c r="D101" s="49" t="s">
        <v>211</v>
      </c>
      <c r="E101" s="66" t="s">
        <v>212</v>
      </c>
      <c r="F101" s="66" t="s">
        <v>29</v>
      </c>
      <c r="G101" s="48">
        <v>3</v>
      </c>
      <c r="H101" s="48">
        <v>2016</v>
      </c>
      <c r="I101" s="66">
        <v>1</v>
      </c>
      <c r="J101" s="79"/>
      <c r="K101" s="80"/>
    </row>
    <row r="102" spans="1:11">
      <c r="A102" s="79"/>
      <c r="B102" s="79"/>
      <c r="C102" s="48" t="s">
        <v>70</v>
      </c>
      <c r="D102" s="49" t="s">
        <v>213</v>
      </c>
      <c r="E102" s="66" t="s">
        <v>214</v>
      </c>
      <c r="F102" s="66" t="s">
        <v>29</v>
      </c>
      <c r="G102" s="48">
        <v>3</v>
      </c>
      <c r="H102" s="48">
        <v>2016</v>
      </c>
      <c r="I102" s="66">
        <v>1</v>
      </c>
      <c r="J102" s="79"/>
      <c r="K102" s="80"/>
    </row>
    <row r="103" ht="24" spans="1:11">
      <c r="A103" s="79"/>
      <c r="B103" s="79"/>
      <c r="C103" s="48" t="s">
        <v>70</v>
      </c>
      <c r="D103" s="49" t="s">
        <v>215</v>
      </c>
      <c r="E103" s="66" t="s">
        <v>216</v>
      </c>
      <c r="F103" s="66" t="s">
        <v>29</v>
      </c>
      <c r="G103" s="48">
        <v>3</v>
      </c>
      <c r="H103" s="48">
        <v>2016</v>
      </c>
      <c r="I103" s="66">
        <v>1</v>
      </c>
      <c r="J103" s="79"/>
      <c r="K103" s="80"/>
    </row>
    <row r="104" ht="24" spans="1:11">
      <c r="A104" s="79"/>
      <c r="B104" s="79"/>
      <c r="C104" s="48" t="s">
        <v>70</v>
      </c>
      <c r="D104" s="49" t="s">
        <v>217</v>
      </c>
      <c r="E104" s="66" t="s">
        <v>218</v>
      </c>
      <c r="F104" s="66" t="s">
        <v>21</v>
      </c>
      <c r="G104" s="48">
        <v>5</v>
      </c>
      <c r="H104" s="48">
        <v>2017</v>
      </c>
      <c r="I104" s="66">
        <v>1</v>
      </c>
      <c r="J104" s="79"/>
      <c r="K104" s="80"/>
    </row>
    <row r="105" ht="24" spans="1:11">
      <c r="A105" s="79"/>
      <c r="B105" s="79"/>
      <c r="C105" s="48" t="s">
        <v>70</v>
      </c>
      <c r="D105" s="49" t="s">
        <v>219</v>
      </c>
      <c r="E105" s="66" t="s">
        <v>220</v>
      </c>
      <c r="F105" s="66" t="s">
        <v>17</v>
      </c>
      <c r="G105" s="48">
        <v>3</v>
      </c>
      <c r="H105" s="48">
        <v>2015</v>
      </c>
      <c r="I105" s="66">
        <v>1</v>
      </c>
      <c r="J105" s="79"/>
      <c r="K105" s="80"/>
    </row>
    <row r="106" spans="1:11">
      <c r="A106" s="79"/>
      <c r="B106" s="79"/>
      <c r="C106" s="48" t="s">
        <v>70</v>
      </c>
      <c r="D106" s="49" t="s">
        <v>221</v>
      </c>
      <c r="E106" s="66" t="s">
        <v>222</v>
      </c>
      <c r="F106" s="66" t="s">
        <v>21</v>
      </c>
      <c r="G106" s="48">
        <v>5</v>
      </c>
      <c r="H106" s="48">
        <v>2017</v>
      </c>
      <c r="I106" s="66">
        <v>1</v>
      </c>
      <c r="J106" s="79"/>
      <c r="K106" s="80"/>
    </row>
    <row r="107" ht="24" spans="1:11">
      <c r="A107" s="79"/>
      <c r="B107" s="79"/>
      <c r="C107" s="48" t="s">
        <v>70</v>
      </c>
      <c r="D107" s="49" t="s">
        <v>223</v>
      </c>
      <c r="E107" s="66" t="s">
        <v>224</v>
      </c>
      <c r="F107" s="66" t="s">
        <v>17</v>
      </c>
      <c r="G107" s="48">
        <v>3</v>
      </c>
      <c r="H107" s="48">
        <v>2015</v>
      </c>
      <c r="I107" s="66">
        <v>1</v>
      </c>
      <c r="J107" s="79"/>
      <c r="K107" s="80"/>
    </row>
    <row r="108" spans="1:11">
      <c r="A108" s="79"/>
      <c r="B108" s="79"/>
      <c r="C108" s="48" t="s">
        <v>70</v>
      </c>
      <c r="D108" s="49" t="s">
        <v>225</v>
      </c>
      <c r="E108" s="66" t="s">
        <v>226</v>
      </c>
      <c r="F108" s="66" t="s">
        <v>21</v>
      </c>
      <c r="G108" s="48">
        <v>5</v>
      </c>
      <c r="H108" s="48">
        <v>2017</v>
      </c>
      <c r="I108" s="66">
        <v>1</v>
      </c>
      <c r="J108" s="79"/>
      <c r="K108" s="80"/>
    </row>
    <row r="109" spans="1:11">
      <c r="A109" s="79"/>
      <c r="B109" s="79"/>
      <c r="C109" s="48" t="s">
        <v>70</v>
      </c>
      <c r="D109" s="49" t="s">
        <v>227</v>
      </c>
      <c r="E109" s="66" t="s">
        <v>228</v>
      </c>
      <c r="F109" s="66" t="s">
        <v>21</v>
      </c>
      <c r="G109" s="48">
        <v>5</v>
      </c>
      <c r="H109" s="48">
        <v>2017</v>
      </c>
      <c r="I109" s="66">
        <v>1</v>
      </c>
      <c r="J109" s="79"/>
      <c r="K109" s="80"/>
    </row>
    <row r="110" ht="24" spans="1:11">
      <c r="A110" s="79"/>
      <c r="B110" s="79"/>
      <c r="C110" s="48" t="s">
        <v>70</v>
      </c>
      <c r="D110" s="49" t="s">
        <v>229</v>
      </c>
      <c r="E110" s="66" t="s">
        <v>230</v>
      </c>
      <c r="F110" s="66" t="s">
        <v>29</v>
      </c>
      <c r="G110" s="48">
        <v>3</v>
      </c>
      <c r="H110" s="48">
        <v>2016</v>
      </c>
      <c r="I110" s="66">
        <v>1</v>
      </c>
      <c r="J110" s="79"/>
      <c r="K110" s="80"/>
    </row>
    <row r="111" ht="24" spans="1:11">
      <c r="A111" s="79"/>
      <c r="B111" s="79"/>
      <c r="C111" s="48" t="s">
        <v>70</v>
      </c>
      <c r="D111" s="49" t="s">
        <v>231</v>
      </c>
      <c r="E111" s="66" t="s">
        <v>232</v>
      </c>
      <c r="F111" s="66" t="s">
        <v>17</v>
      </c>
      <c r="G111" s="48">
        <v>3</v>
      </c>
      <c r="H111" s="48">
        <v>2015</v>
      </c>
      <c r="I111" s="66">
        <v>1</v>
      </c>
      <c r="J111" s="79"/>
      <c r="K111" s="80"/>
    </row>
    <row r="112" ht="24" spans="1:11">
      <c r="A112" s="79"/>
      <c r="B112" s="79"/>
      <c r="C112" s="48" t="s">
        <v>70</v>
      </c>
      <c r="D112" s="49" t="s">
        <v>233</v>
      </c>
      <c r="E112" s="66" t="s">
        <v>234</v>
      </c>
      <c r="F112" s="66" t="s">
        <v>21</v>
      </c>
      <c r="G112" s="48">
        <v>5</v>
      </c>
      <c r="H112" s="48">
        <v>2017</v>
      </c>
      <c r="I112" s="66">
        <v>1</v>
      </c>
      <c r="J112" s="79"/>
      <c r="K112" s="80"/>
    </row>
    <row r="113" spans="1:11">
      <c r="A113" s="79"/>
      <c r="B113" s="79"/>
      <c r="C113" s="48" t="s">
        <v>70</v>
      </c>
      <c r="D113" s="49" t="s">
        <v>235</v>
      </c>
      <c r="E113" s="66" t="s">
        <v>236</v>
      </c>
      <c r="F113" s="66" t="s">
        <v>29</v>
      </c>
      <c r="G113" s="48">
        <v>3</v>
      </c>
      <c r="H113" s="48">
        <v>2016</v>
      </c>
      <c r="I113" s="66">
        <v>1</v>
      </c>
      <c r="J113" s="79"/>
      <c r="K113" s="80"/>
    </row>
    <row r="114" ht="24" spans="1:11">
      <c r="A114" s="79"/>
      <c r="B114" s="79"/>
      <c r="C114" s="48" t="s">
        <v>70</v>
      </c>
      <c r="D114" s="49" t="s">
        <v>237</v>
      </c>
      <c r="E114" s="66" t="s">
        <v>238</v>
      </c>
      <c r="F114" s="66" t="s">
        <v>21</v>
      </c>
      <c r="G114" s="48">
        <v>5</v>
      </c>
      <c r="H114" s="48">
        <v>2017</v>
      </c>
      <c r="I114" s="66">
        <v>1</v>
      </c>
      <c r="J114" s="79"/>
      <c r="K114" s="80"/>
    </row>
    <row r="115" spans="1:11">
      <c r="A115" s="79"/>
      <c r="B115" s="79"/>
      <c r="C115" s="48" t="s">
        <v>70</v>
      </c>
      <c r="D115" s="49" t="s">
        <v>239</v>
      </c>
      <c r="E115" s="66" t="s">
        <v>240</v>
      </c>
      <c r="F115" s="66" t="s">
        <v>29</v>
      </c>
      <c r="G115" s="48">
        <v>3</v>
      </c>
      <c r="H115" s="48">
        <v>2016</v>
      </c>
      <c r="I115" s="66">
        <v>1</v>
      </c>
      <c r="J115" s="79"/>
      <c r="K115" s="80"/>
    </row>
    <row r="116" spans="1:11">
      <c r="A116" s="79"/>
      <c r="B116" s="79"/>
      <c r="C116" s="59" t="s">
        <v>113</v>
      </c>
      <c r="D116" s="87"/>
      <c r="E116" s="67"/>
      <c r="F116" s="67"/>
      <c r="G116" s="59">
        <f>SUM(G90:G115)</f>
        <v>98</v>
      </c>
      <c r="H116" s="59"/>
      <c r="I116" s="67">
        <f>SUM(I90:I115)</f>
        <v>26</v>
      </c>
      <c r="J116" s="79"/>
      <c r="K116" s="80"/>
    </row>
    <row r="117" s="29" customFormat="1" ht="24" spans="1:11">
      <c r="A117" s="82"/>
      <c r="B117" s="82"/>
      <c r="C117" s="49" t="s">
        <v>241</v>
      </c>
      <c r="D117" s="49" t="s">
        <v>242</v>
      </c>
      <c r="E117" s="63" t="s">
        <v>243</v>
      </c>
      <c r="F117" s="63" t="s">
        <v>29</v>
      </c>
      <c r="G117" s="49">
        <v>3</v>
      </c>
      <c r="H117" s="49">
        <v>2016</v>
      </c>
      <c r="I117" s="81">
        <v>1</v>
      </c>
      <c r="J117" s="82"/>
      <c r="K117" s="83"/>
    </row>
    <row r="118" s="29" customFormat="1" ht="24" spans="1:11">
      <c r="A118" s="82"/>
      <c r="B118" s="82"/>
      <c r="C118" s="49" t="s">
        <v>241</v>
      </c>
      <c r="D118" s="49" t="s">
        <v>244</v>
      </c>
      <c r="E118" s="63" t="s">
        <v>245</v>
      </c>
      <c r="F118" s="63" t="s">
        <v>29</v>
      </c>
      <c r="G118" s="49">
        <v>3</v>
      </c>
      <c r="H118" s="49">
        <v>2016</v>
      </c>
      <c r="I118" s="81">
        <v>1</v>
      </c>
      <c r="J118" s="82"/>
      <c r="K118" s="83"/>
    </row>
    <row r="119" s="29" customFormat="1" ht="24" spans="1:11">
      <c r="A119" s="82"/>
      <c r="B119" s="82"/>
      <c r="C119" s="49" t="s">
        <v>241</v>
      </c>
      <c r="D119" s="49" t="s">
        <v>246</v>
      </c>
      <c r="E119" s="63" t="s">
        <v>247</v>
      </c>
      <c r="F119" s="63" t="s">
        <v>17</v>
      </c>
      <c r="G119" s="49">
        <v>3</v>
      </c>
      <c r="H119" s="49">
        <v>2015</v>
      </c>
      <c r="I119" s="81">
        <v>1</v>
      </c>
      <c r="J119" s="82"/>
      <c r="K119" s="83"/>
    </row>
    <row r="120" s="29" customFormat="1" ht="24" spans="1:11">
      <c r="A120" s="82"/>
      <c r="B120" s="82"/>
      <c r="C120" s="49" t="s">
        <v>241</v>
      </c>
      <c r="D120" s="49" t="s">
        <v>248</v>
      </c>
      <c r="E120" s="63" t="s">
        <v>249</v>
      </c>
      <c r="F120" s="63" t="s">
        <v>29</v>
      </c>
      <c r="G120" s="49">
        <v>3</v>
      </c>
      <c r="H120" s="49">
        <v>2016</v>
      </c>
      <c r="I120" s="81">
        <v>1</v>
      </c>
      <c r="J120" s="82"/>
      <c r="K120" s="83"/>
    </row>
    <row r="121" s="29" customFormat="1" spans="1:11">
      <c r="A121" s="82"/>
      <c r="B121" s="82"/>
      <c r="C121" s="49" t="s">
        <v>241</v>
      </c>
      <c r="D121" s="49" t="s">
        <v>250</v>
      </c>
      <c r="E121" s="63" t="s">
        <v>251</v>
      </c>
      <c r="F121" s="63" t="s">
        <v>17</v>
      </c>
      <c r="G121" s="49">
        <v>3</v>
      </c>
      <c r="H121" s="49">
        <v>2015</v>
      </c>
      <c r="I121" s="81">
        <v>1</v>
      </c>
      <c r="J121" s="82"/>
      <c r="K121" s="83"/>
    </row>
    <row r="122" s="29" customFormat="1" spans="1:11">
      <c r="A122" s="82"/>
      <c r="B122" s="82"/>
      <c r="C122" s="49" t="s">
        <v>241</v>
      </c>
      <c r="D122" s="49" t="s">
        <v>252</v>
      </c>
      <c r="E122" s="63" t="s">
        <v>253</v>
      </c>
      <c r="F122" s="63" t="s">
        <v>21</v>
      </c>
      <c r="G122" s="49">
        <v>5</v>
      </c>
      <c r="H122" s="49">
        <v>2017</v>
      </c>
      <c r="I122" s="81">
        <v>1</v>
      </c>
      <c r="J122" s="82"/>
      <c r="K122" s="83"/>
    </row>
    <row r="123" s="29" customFormat="1" ht="24" spans="1:11">
      <c r="A123" s="82"/>
      <c r="B123" s="82"/>
      <c r="C123" s="49" t="s">
        <v>241</v>
      </c>
      <c r="D123" s="49" t="s">
        <v>254</v>
      </c>
      <c r="E123" s="63" t="s">
        <v>255</v>
      </c>
      <c r="F123" s="63" t="s">
        <v>29</v>
      </c>
      <c r="G123" s="49">
        <v>3</v>
      </c>
      <c r="H123" s="49">
        <v>2016</v>
      </c>
      <c r="I123" s="81">
        <v>1</v>
      </c>
      <c r="J123" s="82"/>
      <c r="K123" s="83"/>
    </row>
    <row r="124" s="29" customFormat="1" spans="1:11">
      <c r="A124" s="82"/>
      <c r="B124" s="82"/>
      <c r="C124" s="49" t="s">
        <v>241</v>
      </c>
      <c r="D124" s="49" t="s">
        <v>256</v>
      </c>
      <c r="E124" s="63" t="s">
        <v>257</v>
      </c>
      <c r="F124" s="63" t="s">
        <v>17</v>
      </c>
      <c r="G124" s="49">
        <v>3</v>
      </c>
      <c r="H124" s="49">
        <v>2015</v>
      </c>
      <c r="I124" s="81">
        <v>1</v>
      </c>
      <c r="J124" s="82"/>
      <c r="K124" s="83"/>
    </row>
    <row r="125" s="29" customFormat="1" ht="24" spans="1:11">
      <c r="A125" s="82"/>
      <c r="B125" s="82"/>
      <c r="C125" s="49" t="s">
        <v>241</v>
      </c>
      <c r="D125" s="49" t="s">
        <v>258</v>
      </c>
      <c r="E125" s="63" t="s">
        <v>259</v>
      </c>
      <c r="F125" s="63" t="s">
        <v>21</v>
      </c>
      <c r="G125" s="49">
        <v>5</v>
      </c>
      <c r="H125" s="49">
        <v>2017</v>
      </c>
      <c r="I125" s="81">
        <v>1</v>
      </c>
      <c r="J125" s="82"/>
      <c r="K125" s="83"/>
    </row>
    <row r="126" s="29" customFormat="1" spans="1:11">
      <c r="A126" s="82"/>
      <c r="B126" s="82"/>
      <c r="C126" s="49" t="s">
        <v>241</v>
      </c>
      <c r="D126" s="49" t="s">
        <v>260</v>
      </c>
      <c r="E126" s="63" t="s">
        <v>261</v>
      </c>
      <c r="F126" s="63" t="s">
        <v>21</v>
      </c>
      <c r="G126" s="49">
        <v>5</v>
      </c>
      <c r="H126" s="49">
        <v>2017</v>
      </c>
      <c r="I126" s="81">
        <v>1</v>
      </c>
      <c r="J126" s="82"/>
      <c r="K126" s="83"/>
    </row>
    <row r="127" s="29" customFormat="1" spans="1:11">
      <c r="A127" s="82"/>
      <c r="B127" s="82"/>
      <c r="C127" s="49" t="s">
        <v>241</v>
      </c>
      <c r="D127" s="49" t="s">
        <v>262</v>
      </c>
      <c r="E127" s="63" t="s">
        <v>263</v>
      </c>
      <c r="F127" s="63" t="s">
        <v>21</v>
      </c>
      <c r="G127" s="49">
        <v>5</v>
      </c>
      <c r="H127" s="49">
        <v>2017</v>
      </c>
      <c r="I127" s="81">
        <v>1</v>
      </c>
      <c r="J127" s="82"/>
      <c r="K127" s="83"/>
    </row>
    <row r="128" s="29" customFormat="1" ht="24" spans="1:11">
      <c r="A128" s="82"/>
      <c r="B128" s="82"/>
      <c r="C128" s="49" t="s">
        <v>241</v>
      </c>
      <c r="D128" s="49" t="s">
        <v>264</v>
      </c>
      <c r="E128" s="63" t="s">
        <v>265</v>
      </c>
      <c r="F128" s="63" t="s">
        <v>29</v>
      </c>
      <c r="G128" s="49">
        <v>3</v>
      </c>
      <c r="H128" s="49">
        <v>2016</v>
      </c>
      <c r="I128" s="81">
        <v>1</v>
      </c>
      <c r="J128" s="82"/>
      <c r="K128" s="83"/>
    </row>
    <row r="129" s="29" customFormat="1" ht="24" spans="1:11">
      <c r="A129" s="82"/>
      <c r="B129" s="82"/>
      <c r="C129" s="49" t="s">
        <v>241</v>
      </c>
      <c r="D129" s="49" t="s">
        <v>266</v>
      </c>
      <c r="E129" s="63" t="s">
        <v>267</v>
      </c>
      <c r="F129" s="63" t="s">
        <v>17</v>
      </c>
      <c r="G129" s="49">
        <v>3</v>
      </c>
      <c r="H129" s="49">
        <v>2015</v>
      </c>
      <c r="I129" s="81">
        <v>1</v>
      </c>
      <c r="J129" s="82"/>
      <c r="K129" s="83"/>
    </row>
    <row r="130" s="29" customFormat="1" ht="24" spans="1:11">
      <c r="A130" s="82"/>
      <c r="B130" s="82"/>
      <c r="C130" s="49" t="s">
        <v>241</v>
      </c>
      <c r="D130" s="49" t="s">
        <v>268</v>
      </c>
      <c r="E130" s="63" t="s">
        <v>269</v>
      </c>
      <c r="F130" s="63" t="s">
        <v>29</v>
      </c>
      <c r="G130" s="49">
        <v>3</v>
      </c>
      <c r="H130" s="49">
        <v>2016</v>
      </c>
      <c r="I130" s="81">
        <v>1</v>
      </c>
      <c r="J130" s="82"/>
      <c r="K130" s="83"/>
    </row>
    <row r="131" s="29" customFormat="1" ht="24" spans="1:11">
      <c r="A131" s="82"/>
      <c r="B131" s="82"/>
      <c r="C131" s="49" t="s">
        <v>241</v>
      </c>
      <c r="D131" s="49" t="s">
        <v>270</v>
      </c>
      <c r="E131" s="63" t="s">
        <v>271</v>
      </c>
      <c r="F131" s="63" t="s">
        <v>29</v>
      </c>
      <c r="G131" s="49">
        <v>3</v>
      </c>
      <c r="H131" s="49">
        <v>2016</v>
      </c>
      <c r="I131" s="81">
        <v>1</v>
      </c>
      <c r="J131" s="82"/>
      <c r="K131" s="83"/>
    </row>
    <row r="132" s="29" customFormat="1" spans="1:11">
      <c r="A132" s="82"/>
      <c r="B132" s="82"/>
      <c r="C132" s="49" t="s">
        <v>241</v>
      </c>
      <c r="D132" s="49" t="s">
        <v>272</v>
      </c>
      <c r="E132" s="63" t="s">
        <v>273</v>
      </c>
      <c r="F132" s="63" t="s">
        <v>29</v>
      </c>
      <c r="G132" s="49">
        <v>3</v>
      </c>
      <c r="H132" s="49">
        <v>2016</v>
      </c>
      <c r="I132" s="81">
        <v>1</v>
      </c>
      <c r="J132" s="82"/>
      <c r="K132" s="83"/>
    </row>
    <row r="133" s="29" customFormat="1" ht="24" spans="1:11">
      <c r="A133" s="82"/>
      <c r="B133" s="82"/>
      <c r="C133" s="49" t="s">
        <v>241</v>
      </c>
      <c r="D133" s="49" t="s">
        <v>274</v>
      </c>
      <c r="E133" s="63" t="s">
        <v>275</v>
      </c>
      <c r="F133" s="63" t="s">
        <v>17</v>
      </c>
      <c r="G133" s="49">
        <v>3</v>
      </c>
      <c r="H133" s="49">
        <v>2015</v>
      </c>
      <c r="I133" s="81">
        <v>1</v>
      </c>
      <c r="J133" s="82"/>
      <c r="K133" s="83"/>
    </row>
    <row r="134" s="29" customFormat="1" spans="1:11">
      <c r="A134" s="82"/>
      <c r="B134" s="82"/>
      <c r="C134" s="49" t="s">
        <v>241</v>
      </c>
      <c r="D134" s="49" t="s">
        <v>276</v>
      </c>
      <c r="E134" s="63" t="s">
        <v>277</v>
      </c>
      <c r="F134" s="63" t="s">
        <v>21</v>
      </c>
      <c r="G134" s="49">
        <v>5</v>
      </c>
      <c r="H134" s="49">
        <v>2017</v>
      </c>
      <c r="I134" s="81">
        <v>1</v>
      </c>
      <c r="J134" s="82"/>
      <c r="K134" s="83"/>
    </row>
    <row r="135" s="29" customFormat="1" ht="24" spans="1:11">
      <c r="A135" s="82"/>
      <c r="B135" s="82"/>
      <c r="C135" s="49" t="s">
        <v>241</v>
      </c>
      <c r="D135" s="49" t="s">
        <v>278</v>
      </c>
      <c r="E135" s="63" t="s">
        <v>279</v>
      </c>
      <c r="F135" s="63" t="s">
        <v>21</v>
      </c>
      <c r="G135" s="49">
        <v>5</v>
      </c>
      <c r="H135" s="49">
        <v>2017</v>
      </c>
      <c r="I135" s="81">
        <v>1</v>
      </c>
      <c r="J135" s="82"/>
      <c r="K135" s="83"/>
    </row>
    <row r="136" s="29" customFormat="1" spans="1:11">
      <c r="A136" s="82"/>
      <c r="B136" s="82"/>
      <c r="C136" s="49" t="s">
        <v>241</v>
      </c>
      <c r="D136" s="49" t="s">
        <v>280</v>
      </c>
      <c r="E136" s="63" t="s">
        <v>281</v>
      </c>
      <c r="F136" s="63" t="s">
        <v>21</v>
      </c>
      <c r="G136" s="49">
        <v>5</v>
      </c>
      <c r="H136" s="49">
        <v>2017</v>
      </c>
      <c r="I136" s="81">
        <v>1</v>
      </c>
      <c r="J136" s="82"/>
      <c r="K136" s="83"/>
    </row>
    <row r="137" s="29" customFormat="1" ht="24" spans="1:11">
      <c r="A137" s="82"/>
      <c r="B137" s="82"/>
      <c r="C137" s="49" t="s">
        <v>241</v>
      </c>
      <c r="D137" s="49" t="s">
        <v>282</v>
      </c>
      <c r="E137" s="63" t="s">
        <v>283</v>
      </c>
      <c r="F137" s="63" t="s">
        <v>21</v>
      </c>
      <c r="G137" s="49">
        <v>5</v>
      </c>
      <c r="H137" s="49">
        <v>2017</v>
      </c>
      <c r="I137" s="81">
        <v>1</v>
      </c>
      <c r="J137" s="82"/>
      <c r="K137" s="83"/>
    </row>
    <row r="138" spans="1:11">
      <c r="A138" s="79"/>
      <c r="B138" s="79"/>
      <c r="C138" s="59" t="s">
        <v>284</v>
      </c>
      <c r="D138" s="87"/>
      <c r="E138" s="67"/>
      <c r="F138" s="67"/>
      <c r="G138" s="59">
        <f>SUM(G117:G137)</f>
        <v>79</v>
      </c>
      <c r="H138" s="59"/>
      <c r="I138" s="67">
        <f>SUM(I117:I137)</f>
        <v>21</v>
      </c>
      <c r="J138" s="79"/>
      <c r="K138" s="80"/>
    </row>
    <row r="139" s="29" customFormat="1" ht="24" spans="1:11">
      <c r="A139" s="82"/>
      <c r="B139" s="82"/>
      <c r="C139" s="49" t="s">
        <v>285</v>
      </c>
      <c r="D139" s="49" t="s">
        <v>286</v>
      </c>
      <c r="E139" s="49" t="s">
        <v>287</v>
      </c>
      <c r="F139" s="49" t="s">
        <v>29</v>
      </c>
      <c r="G139" s="49">
        <v>3</v>
      </c>
      <c r="H139" s="49">
        <v>2016</v>
      </c>
      <c r="I139" s="47">
        <v>1</v>
      </c>
      <c r="J139" s="82"/>
      <c r="K139" s="83"/>
    </row>
    <row r="140" s="29" customFormat="1" ht="24" spans="1:11">
      <c r="A140" s="82"/>
      <c r="B140" s="82"/>
      <c r="C140" s="49" t="s">
        <v>285</v>
      </c>
      <c r="D140" s="49" t="s">
        <v>288</v>
      </c>
      <c r="E140" s="63" t="s">
        <v>289</v>
      </c>
      <c r="F140" s="63" t="s">
        <v>17</v>
      </c>
      <c r="G140" s="49">
        <v>3</v>
      </c>
      <c r="H140" s="49">
        <v>2015</v>
      </c>
      <c r="I140" s="47">
        <v>1</v>
      </c>
      <c r="J140" s="82"/>
      <c r="K140" s="83"/>
    </row>
    <row r="141" s="29" customFormat="1" spans="1:11">
      <c r="A141" s="82"/>
      <c r="B141" s="82"/>
      <c r="C141" s="49" t="s">
        <v>285</v>
      </c>
      <c r="D141" s="49" t="s">
        <v>290</v>
      </c>
      <c r="E141" s="63" t="s">
        <v>291</v>
      </c>
      <c r="F141" s="63" t="s">
        <v>17</v>
      </c>
      <c r="G141" s="49">
        <v>3</v>
      </c>
      <c r="H141" s="49">
        <v>2015</v>
      </c>
      <c r="I141" s="47">
        <v>1</v>
      </c>
      <c r="J141" s="82"/>
      <c r="K141" s="83"/>
    </row>
    <row r="142" s="29" customFormat="1" ht="24" spans="1:11">
      <c r="A142" s="82"/>
      <c r="B142" s="82"/>
      <c r="C142" s="49" t="s">
        <v>285</v>
      </c>
      <c r="D142" s="49" t="s">
        <v>292</v>
      </c>
      <c r="E142" s="63" t="s">
        <v>293</v>
      </c>
      <c r="F142" s="63" t="s">
        <v>21</v>
      </c>
      <c r="G142" s="49">
        <v>5</v>
      </c>
      <c r="H142" s="49">
        <v>2017</v>
      </c>
      <c r="I142" s="47">
        <v>1</v>
      </c>
      <c r="J142" s="82"/>
      <c r="K142" s="83"/>
    </row>
    <row r="143" s="29" customFormat="1" spans="1:11">
      <c r="A143" s="82"/>
      <c r="B143" s="82"/>
      <c r="C143" s="49" t="s">
        <v>285</v>
      </c>
      <c r="D143" s="49" t="s">
        <v>294</v>
      </c>
      <c r="E143" s="63" t="s">
        <v>295</v>
      </c>
      <c r="F143" s="63" t="s">
        <v>21</v>
      </c>
      <c r="G143" s="49">
        <v>5</v>
      </c>
      <c r="H143" s="49">
        <v>2017</v>
      </c>
      <c r="I143" s="47">
        <v>1</v>
      </c>
      <c r="J143" s="82"/>
      <c r="K143" s="83"/>
    </row>
    <row r="144" s="29" customFormat="1" ht="24" spans="1:11">
      <c r="A144" s="82"/>
      <c r="B144" s="82"/>
      <c r="C144" s="49" t="s">
        <v>285</v>
      </c>
      <c r="D144" s="49" t="s">
        <v>296</v>
      </c>
      <c r="E144" s="63" t="s">
        <v>297</v>
      </c>
      <c r="F144" s="63" t="s">
        <v>21</v>
      </c>
      <c r="G144" s="49">
        <v>5</v>
      </c>
      <c r="H144" s="49">
        <v>2017</v>
      </c>
      <c r="I144" s="47">
        <v>1</v>
      </c>
      <c r="J144" s="82"/>
      <c r="K144" s="83"/>
    </row>
    <row r="145" s="29" customFormat="1" spans="1:11">
      <c r="A145" s="82"/>
      <c r="B145" s="82"/>
      <c r="C145" s="49" t="s">
        <v>285</v>
      </c>
      <c r="D145" s="49" t="s">
        <v>298</v>
      </c>
      <c r="E145" s="63" t="s">
        <v>299</v>
      </c>
      <c r="F145" s="63" t="s">
        <v>29</v>
      </c>
      <c r="G145" s="49">
        <v>3</v>
      </c>
      <c r="H145" s="49">
        <v>2016</v>
      </c>
      <c r="I145" s="47">
        <v>1</v>
      </c>
      <c r="J145" s="82"/>
      <c r="K145" s="83"/>
    </row>
    <row r="146" s="29" customFormat="1" spans="1:11">
      <c r="A146" s="82"/>
      <c r="B146" s="82"/>
      <c r="C146" s="49" t="s">
        <v>285</v>
      </c>
      <c r="D146" s="49" t="s">
        <v>300</v>
      </c>
      <c r="E146" s="63" t="s">
        <v>301</v>
      </c>
      <c r="F146" s="63" t="s">
        <v>29</v>
      </c>
      <c r="G146" s="49">
        <v>3</v>
      </c>
      <c r="H146" s="49">
        <v>2016</v>
      </c>
      <c r="I146" s="47">
        <v>1</v>
      </c>
      <c r="J146" s="82"/>
      <c r="K146" s="83"/>
    </row>
    <row r="147" s="29" customFormat="1" ht="24" spans="1:11">
      <c r="A147" s="82"/>
      <c r="B147" s="82"/>
      <c r="C147" s="49" t="s">
        <v>285</v>
      </c>
      <c r="D147" s="49" t="s">
        <v>302</v>
      </c>
      <c r="E147" s="63" t="s">
        <v>303</v>
      </c>
      <c r="F147" s="63" t="s">
        <v>29</v>
      </c>
      <c r="G147" s="49">
        <v>3</v>
      </c>
      <c r="H147" s="49">
        <v>2016</v>
      </c>
      <c r="I147" s="47">
        <v>1</v>
      </c>
      <c r="J147" s="82"/>
      <c r="K147" s="83"/>
    </row>
    <row r="148" s="29" customFormat="1" ht="24" spans="1:11">
      <c r="A148" s="82"/>
      <c r="B148" s="82"/>
      <c r="C148" s="49" t="s">
        <v>285</v>
      </c>
      <c r="D148" s="49" t="s">
        <v>304</v>
      </c>
      <c r="E148" s="63" t="s">
        <v>305</v>
      </c>
      <c r="F148" s="63" t="s">
        <v>29</v>
      </c>
      <c r="G148" s="49">
        <v>3</v>
      </c>
      <c r="H148" s="49">
        <v>2016</v>
      </c>
      <c r="I148" s="47">
        <v>1</v>
      </c>
      <c r="J148" s="82"/>
      <c r="K148" s="83"/>
    </row>
    <row r="149" s="29" customFormat="1" spans="1:11">
      <c r="A149" s="82"/>
      <c r="B149" s="82"/>
      <c r="C149" s="49" t="s">
        <v>285</v>
      </c>
      <c r="D149" s="49" t="s">
        <v>306</v>
      </c>
      <c r="E149" s="63" t="s">
        <v>307</v>
      </c>
      <c r="F149" s="63" t="s">
        <v>29</v>
      </c>
      <c r="G149" s="49">
        <v>3</v>
      </c>
      <c r="H149" s="49">
        <v>2016</v>
      </c>
      <c r="I149" s="47">
        <v>1</v>
      </c>
      <c r="J149" s="82"/>
      <c r="K149" s="83"/>
    </row>
    <row r="150" s="29" customFormat="1" spans="1:11">
      <c r="A150" s="82"/>
      <c r="B150" s="82"/>
      <c r="C150" s="49" t="s">
        <v>285</v>
      </c>
      <c r="D150" s="49" t="s">
        <v>308</v>
      </c>
      <c r="E150" s="63" t="s">
        <v>309</v>
      </c>
      <c r="F150" s="63" t="s">
        <v>29</v>
      </c>
      <c r="G150" s="49">
        <v>3</v>
      </c>
      <c r="H150" s="49">
        <v>2016</v>
      </c>
      <c r="I150" s="47">
        <v>1</v>
      </c>
      <c r="J150" s="82"/>
      <c r="K150" s="83"/>
    </row>
    <row r="151" s="29" customFormat="1" ht="24" spans="1:11">
      <c r="A151" s="82"/>
      <c r="B151" s="82"/>
      <c r="C151" s="49" t="s">
        <v>285</v>
      </c>
      <c r="D151" s="49" t="s">
        <v>310</v>
      </c>
      <c r="E151" s="63" t="s">
        <v>311</v>
      </c>
      <c r="F151" s="63" t="s">
        <v>21</v>
      </c>
      <c r="G151" s="49">
        <v>5</v>
      </c>
      <c r="H151" s="49">
        <v>2017</v>
      </c>
      <c r="I151" s="47">
        <v>1</v>
      </c>
      <c r="J151" s="82"/>
      <c r="K151" s="83"/>
    </row>
    <row r="152" s="29" customFormat="1" spans="1:11">
      <c r="A152" s="82"/>
      <c r="B152" s="82"/>
      <c r="C152" s="49" t="s">
        <v>285</v>
      </c>
      <c r="D152" s="49" t="s">
        <v>312</v>
      </c>
      <c r="E152" s="63" t="s">
        <v>313</v>
      </c>
      <c r="F152" s="63" t="s">
        <v>21</v>
      </c>
      <c r="G152" s="49">
        <v>5</v>
      </c>
      <c r="H152" s="49">
        <v>2017</v>
      </c>
      <c r="I152" s="47">
        <v>1</v>
      </c>
      <c r="J152" s="82"/>
      <c r="K152" s="83"/>
    </row>
    <row r="153" s="29" customFormat="1" spans="1:11">
      <c r="A153" s="82"/>
      <c r="B153" s="82"/>
      <c r="C153" s="49" t="s">
        <v>285</v>
      </c>
      <c r="D153" s="49" t="s">
        <v>314</v>
      </c>
      <c r="E153" s="63" t="s">
        <v>315</v>
      </c>
      <c r="F153" s="63" t="s">
        <v>21</v>
      </c>
      <c r="G153" s="49">
        <v>5</v>
      </c>
      <c r="H153" s="49">
        <v>2017</v>
      </c>
      <c r="I153" s="47">
        <v>1</v>
      </c>
      <c r="J153" s="82"/>
      <c r="K153" s="83"/>
    </row>
    <row r="154" s="29" customFormat="1" ht="24" spans="1:11">
      <c r="A154" s="82"/>
      <c r="B154" s="82"/>
      <c r="C154" s="49" t="s">
        <v>285</v>
      </c>
      <c r="D154" s="49" t="s">
        <v>316</v>
      </c>
      <c r="E154" s="63" t="s">
        <v>317</v>
      </c>
      <c r="F154" s="63" t="s">
        <v>17</v>
      </c>
      <c r="G154" s="49">
        <v>3</v>
      </c>
      <c r="H154" s="49">
        <v>2015</v>
      </c>
      <c r="I154" s="47">
        <v>1</v>
      </c>
      <c r="J154" s="82"/>
      <c r="K154" s="83"/>
    </row>
    <row r="155" s="29" customFormat="1" ht="24" spans="1:11">
      <c r="A155" s="82"/>
      <c r="B155" s="82"/>
      <c r="C155" s="49" t="s">
        <v>285</v>
      </c>
      <c r="D155" s="49" t="s">
        <v>318</v>
      </c>
      <c r="E155" s="63" t="s">
        <v>319</v>
      </c>
      <c r="F155" s="63" t="s">
        <v>21</v>
      </c>
      <c r="G155" s="49">
        <v>5</v>
      </c>
      <c r="H155" s="49">
        <v>2017</v>
      </c>
      <c r="I155" s="47">
        <v>1</v>
      </c>
      <c r="J155" s="82"/>
      <c r="K155" s="83"/>
    </row>
    <row r="156" s="29" customFormat="1" spans="1:11">
      <c r="A156" s="82"/>
      <c r="B156" s="82"/>
      <c r="C156" s="49" t="s">
        <v>285</v>
      </c>
      <c r="D156" s="49" t="s">
        <v>320</v>
      </c>
      <c r="E156" s="63" t="s">
        <v>321</v>
      </c>
      <c r="F156" s="63" t="s">
        <v>21</v>
      </c>
      <c r="G156" s="49">
        <v>5</v>
      </c>
      <c r="H156" s="49">
        <v>2017</v>
      </c>
      <c r="I156" s="47">
        <v>1</v>
      </c>
      <c r="J156" s="82"/>
      <c r="K156" s="83"/>
    </row>
    <row r="157" s="29" customFormat="1" spans="1:11">
      <c r="A157" s="82"/>
      <c r="B157" s="82"/>
      <c r="C157" s="49" t="s">
        <v>285</v>
      </c>
      <c r="D157" s="49" t="s">
        <v>322</v>
      </c>
      <c r="E157" s="63" t="s">
        <v>323</v>
      </c>
      <c r="F157" s="63" t="s">
        <v>29</v>
      </c>
      <c r="G157" s="49">
        <v>3</v>
      </c>
      <c r="H157" s="49">
        <v>2016</v>
      </c>
      <c r="I157" s="47">
        <v>1</v>
      </c>
      <c r="J157" s="82"/>
      <c r="K157" s="83"/>
    </row>
    <row r="158" s="29" customFormat="1" ht="24" spans="1:11">
      <c r="A158" s="82"/>
      <c r="B158" s="82"/>
      <c r="C158" s="49" t="s">
        <v>285</v>
      </c>
      <c r="D158" s="49" t="s">
        <v>324</v>
      </c>
      <c r="E158" s="63" t="s">
        <v>325</v>
      </c>
      <c r="F158" s="63" t="s">
        <v>17</v>
      </c>
      <c r="G158" s="49">
        <v>3</v>
      </c>
      <c r="H158" s="49">
        <v>2015</v>
      </c>
      <c r="I158" s="47">
        <v>1</v>
      </c>
      <c r="J158" s="82"/>
      <c r="K158" s="83"/>
    </row>
    <row r="159" s="29" customFormat="1" ht="24" spans="1:11">
      <c r="A159" s="82"/>
      <c r="B159" s="82"/>
      <c r="C159" s="49" t="s">
        <v>285</v>
      </c>
      <c r="D159" s="49" t="s">
        <v>326</v>
      </c>
      <c r="E159" s="63" t="s">
        <v>327</v>
      </c>
      <c r="F159" s="63" t="s">
        <v>17</v>
      </c>
      <c r="G159" s="49">
        <v>3</v>
      </c>
      <c r="H159" s="49">
        <v>2015</v>
      </c>
      <c r="I159" s="47">
        <v>1</v>
      </c>
      <c r="J159" s="82"/>
      <c r="K159" s="83"/>
    </row>
    <row r="160" spans="1:11">
      <c r="A160" s="79"/>
      <c r="B160" s="79"/>
      <c r="C160" s="59" t="s">
        <v>328</v>
      </c>
      <c r="D160" s="87"/>
      <c r="E160" s="67"/>
      <c r="F160" s="67"/>
      <c r="G160" s="59">
        <f>SUM(G139:G159)</f>
        <v>79</v>
      </c>
      <c r="H160" s="59"/>
      <c r="I160" s="67">
        <f>SUM(I139:I159)</f>
        <v>21</v>
      </c>
      <c r="J160" s="79"/>
      <c r="K160" s="80"/>
    </row>
    <row r="161" s="29" customFormat="1" ht="24" spans="1:11">
      <c r="A161" s="82"/>
      <c r="B161" s="82"/>
      <c r="C161" s="48" t="s">
        <v>329</v>
      </c>
      <c r="D161" s="49" t="s">
        <v>330</v>
      </c>
      <c r="E161" s="66" t="s">
        <v>331</v>
      </c>
      <c r="F161" s="66" t="s">
        <v>21</v>
      </c>
      <c r="G161" s="48">
        <v>5</v>
      </c>
      <c r="H161" s="48">
        <v>2017</v>
      </c>
      <c r="I161" s="66">
        <v>1</v>
      </c>
      <c r="J161" s="82"/>
      <c r="K161" s="83"/>
    </row>
    <row r="162" s="29" customFormat="1" spans="1:11">
      <c r="A162" s="82"/>
      <c r="B162" s="82"/>
      <c r="C162" s="48" t="s">
        <v>329</v>
      </c>
      <c r="D162" s="49" t="s">
        <v>332</v>
      </c>
      <c r="E162" s="66" t="s">
        <v>333</v>
      </c>
      <c r="F162" s="66" t="s">
        <v>21</v>
      </c>
      <c r="G162" s="48">
        <v>5</v>
      </c>
      <c r="H162" s="48">
        <v>2017</v>
      </c>
      <c r="I162" s="66">
        <v>1</v>
      </c>
      <c r="J162" s="82"/>
      <c r="K162" s="83"/>
    </row>
    <row r="163" s="29" customFormat="1" spans="1:11">
      <c r="A163" s="82"/>
      <c r="B163" s="82"/>
      <c r="C163" s="48" t="s">
        <v>329</v>
      </c>
      <c r="D163" s="49" t="s">
        <v>334</v>
      </c>
      <c r="E163" s="66" t="s">
        <v>335</v>
      </c>
      <c r="F163" s="66" t="s">
        <v>29</v>
      </c>
      <c r="G163" s="48">
        <v>3</v>
      </c>
      <c r="H163" s="48">
        <v>2016</v>
      </c>
      <c r="I163" s="66">
        <v>1</v>
      </c>
      <c r="J163" s="82"/>
      <c r="K163" s="83"/>
    </row>
    <row r="164" s="29" customFormat="1" ht="24" spans="1:11">
      <c r="A164" s="82"/>
      <c r="B164" s="82"/>
      <c r="C164" s="48" t="s">
        <v>329</v>
      </c>
      <c r="D164" s="49" t="s">
        <v>336</v>
      </c>
      <c r="E164" s="66" t="s">
        <v>337</v>
      </c>
      <c r="F164" s="66" t="s">
        <v>21</v>
      </c>
      <c r="G164" s="48">
        <v>5</v>
      </c>
      <c r="H164" s="48">
        <v>2017</v>
      </c>
      <c r="I164" s="66">
        <v>1</v>
      </c>
      <c r="J164" s="82"/>
      <c r="K164" s="83"/>
    </row>
    <row r="165" s="29" customFormat="1" ht="24" spans="1:11">
      <c r="A165" s="82"/>
      <c r="B165" s="82"/>
      <c r="C165" s="48" t="s">
        <v>329</v>
      </c>
      <c r="D165" s="49" t="s">
        <v>338</v>
      </c>
      <c r="E165" s="66" t="s">
        <v>339</v>
      </c>
      <c r="F165" s="66" t="s">
        <v>17</v>
      </c>
      <c r="G165" s="48">
        <v>3</v>
      </c>
      <c r="H165" s="48">
        <v>2015</v>
      </c>
      <c r="I165" s="66">
        <v>1</v>
      </c>
      <c r="J165" s="82"/>
      <c r="K165" s="83"/>
    </row>
    <row r="166" s="29" customFormat="1" ht="24" spans="1:11">
      <c r="A166" s="82"/>
      <c r="B166" s="82"/>
      <c r="C166" s="48" t="s">
        <v>329</v>
      </c>
      <c r="D166" s="49" t="s">
        <v>340</v>
      </c>
      <c r="E166" s="66" t="s">
        <v>341</v>
      </c>
      <c r="F166" s="66" t="s">
        <v>17</v>
      </c>
      <c r="G166" s="48">
        <v>3</v>
      </c>
      <c r="H166" s="48">
        <v>2015</v>
      </c>
      <c r="I166" s="66">
        <v>1</v>
      </c>
      <c r="J166" s="82"/>
      <c r="K166" s="83"/>
    </row>
    <row r="167" s="29" customFormat="1" spans="1:11">
      <c r="A167" s="82"/>
      <c r="B167" s="82"/>
      <c r="C167" s="48" t="s">
        <v>329</v>
      </c>
      <c r="D167" s="49" t="s">
        <v>342</v>
      </c>
      <c r="E167" s="66" t="s">
        <v>343</v>
      </c>
      <c r="F167" s="66" t="s">
        <v>21</v>
      </c>
      <c r="G167" s="48">
        <v>5</v>
      </c>
      <c r="H167" s="48">
        <v>2017</v>
      </c>
      <c r="I167" s="66">
        <v>1</v>
      </c>
      <c r="J167" s="82"/>
      <c r="K167" s="83"/>
    </row>
    <row r="168" s="29" customFormat="1" spans="1:11">
      <c r="A168" s="82"/>
      <c r="B168" s="82"/>
      <c r="C168" s="48" t="s">
        <v>329</v>
      </c>
      <c r="D168" s="49" t="s">
        <v>344</v>
      </c>
      <c r="E168" s="66" t="s">
        <v>345</v>
      </c>
      <c r="F168" s="66" t="s">
        <v>17</v>
      </c>
      <c r="G168" s="48">
        <v>3</v>
      </c>
      <c r="H168" s="48">
        <v>2015</v>
      </c>
      <c r="I168" s="66">
        <v>1</v>
      </c>
      <c r="J168" s="82"/>
      <c r="K168" s="83"/>
    </row>
    <row r="169" s="29" customFormat="1" ht="24" spans="1:11">
      <c r="A169" s="82"/>
      <c r="B169" s="82"/>
      <c r="C169" s="48" t="s">
        <v>329</v>
      </c>
      <c r="D169" s="49" t="s">
        <v>346</v>
      </c>
      <c r="E169" s="66" t="s">
        <v>347</v>
      </c>
      <c r="F169" s="66" t="s">
        <v>21</v>
      </c>
      <c r="G169" s="48">
        <v>5</v>
      </c>
      <c r="H169" s="48">
        <v>2017</v>
      </c>
      <c r="I169" s="66">
        <v>1</v>
      </c>
      <c r="J169" s="82"/>
      <c r="K169" s="83"/>
    </row>
    <row r="170" s="29" customFormat="1" ht="24" spans="1:11">
      <c r="A170" s="82"/>
      <c r="B170" s="82"/>
      <c r="C170" s="48" t="s">
        <v>329</v>
      </c>
      <c r="D170" s="49" t="s">
        <v>348</v>
      </c>
      <c r="E170" s="66" t="s">
        <v>349</v>
      </c>
      <c r="F170" s="66" t="s">
        <v>21</v>
      </c>
      <c r="G170" s="48">
        <v>5</v>
      </c>
      <c r="H170" s="48">
        <v>2017</v>
      </c>
      <c r="I170" s="66">
        <v>1</v>
      </c>
      <c r="J170" s="82"/>
      <c r="K170" s="83"/>
    </row>
    <row r="171" s="29" customFormat="1" spans="1:11">
      <c r="A171" s="82"/>
      <c r="B171" s="82"/>
      <c r="C171" s="48" t="s">
        <v>329</v>
      </c>
      <c r="D171" s="49" t="s">
        <v>350</v>
      </c>
      <c r="E171" s="66" t="s">
        <v>351</v>
      </c>
      <c r="F171" s="66" t="s">
        <v>29</v>
      </c>
      <c r="G171" s="48">
        <v>3</v>
      </c>
      <c r="H171" s="48">
        <v>2016</v>
      </c>
      <c r="I171" s="66">
        <v>1</v>
      </c>
      <c r="J171" s="82"/>
      <c r="K171" s="83"/>
    </row>
    <row r="172" s="29" customFormat="1" spans="1:11">
      <c r="A172" s="82"/>
      <c r="B172" s="82"/>
      <c r="C172" s="48" t="s">
        <v>329</v>
      </c>
      <c r="D172" s="49" t="s">
        <v>352</v>
      </c>
      <c r="E172" s="66" t="s">
        <v>353</v>
      </c>
      <c r="F172" s="66" t="s">
        <v>17</v>
      </c>
      <c r="G172" s="48">
        <v>3</v>
      </c>
      <c r="H172" s="48">
        <v>2015</v>
      </c>
      <c r="I172" s="66">
        <v>1</v>
      </c>
      <c r="J172" s="82"/>
      <c r="K172" s="83"/>
    </row>
    <row r="173" s="29" customFormat="1" ht="24" spans="1:11">
      <c r="A173" s="82"/>
      <c r="B173" s="82"/>
      <c r="C173" s="48" t="s">
        <v>329</v>
      </c>
      <c r="D173" s="49" t="s">
        <v>354</v>
      </c>
      <c r="E173" s="66" t="s">
        <v>355</v>
      </c>
      <c r="F173" s="66" t="s">
        <v>21</v>
      </c>
      <c r="G173" s="48">
        <v>5</v>
      </c>
      <c r="H173" s="48">
        <v>2017</v>
      </c>
      <c r="I173" s="66">
        <v>1</v>
      </c>
      <c r="J173" s="82"/>
      <c r="K173" s="83"/>
    </row>
    <row r="174" s="29" customFormat="1" spans="1:11">
      <c r="A174" s="82"/>
      <c r="B174" s="82"/>
      <c r="C174" s="48" t="s">
        <v>329</v>
      </c>
      <c r="D174" s="49" t="s">
        <v>356</v>
      </c>
      <c r="E174" s="66" t="s">
        <v>357</v>
      </c>
      <c r="F174" s="66" t="s">
        <v>29</v>
      </c>
      <c r="G174" s="48">
        <v>3</v>
      </c>
      <c r="H174" s="48">
        <v>2016</v>
      </c>
      <c r="I174" s="66">
        <v>1</v>
      </c>
      <c r="J174" s="82"/>
      <c r="K174" s="83"/>
    </row>
    <row r="175" s="29" customFormat="1" ht="24" spans="1:11">
      <c r="A175" s="82"/>
      <c r="B175" s="82"/>
      <c r="C175" s="48" t="s">
        <v>329</v>
      </c>
      <c r="D175" s="49" t="s">
        <v>358</v>
      </c>
      <c r="E175" s="66" t="s">
        <v>359</v>
      </c>
      <c r="F175" s="66" t="s">
        <v>29</v>
      </c>
      <c r="G175" s="48">
        <v>3</v>
      </c>
      <c r="H175" s="48">
        <v>2016</v>
      </c>
      <c r="I175" s="66">
        <v>1</v>
      </c>
      <c r="J175" s="82"/>
      <c r="K175" s="83"/>
    </row>
    <row r="176" s="29" customFormat="1" ht="24" spans="1:11">
      <c r="A176" s="82"/>
      <c r="B176" s="82"/>
      <c r="C176" s="48" t="s">
        <v>329</v>
      </c>
      <c r="D176" s="49" t="s">
        <v>360</v>
      </c>
      <c r="E176" s="66" t="s">
        <v>361</v>
      </c>
      <c r="F176" s="66" t="s">
        <v>29</v>
      </c>
      <c r="G176" s="48">
        <v>3</v>
      </c>
      <c r="H176" s="48">
        <v>2016</v>
      </c>
      <c r="I176" s="66">
        <v>1</v>
      </c>
      <c r="J176" s="82"/>
      <c r="K176" s="83"/>
    </row>
    <row r="177" s="29" customFormat="1" spans="1:11">
      <c r="A177" s="82"/>
      <c r="B177" s="82"/>
      <c r="C177" s="48" t="s">
        <v>329</v>
      </c>
      <c r="D177" s="49" t="s">
        <v>362</v>
      </c>
      <c r="E177" s="66" t="s">
        <v>363</v>
      </c>
      <c r="F177" s="66" t="s">
        <v>29</v>
      </c>
      <c r="G177" s="48">
        <v>3</v>
      </c>
      <c r="H177" s="48">
        <v>2016</v>
      </c>
      <c r="I177" s="66">
        <v>1</v>
      </c>
      <c r="J177" s="82"/>
      <c r="K177" s="83"/>
    </row>
    <row r="178" s="29" customFormat="1" spans="1:11">
      <c r="A178" s="82"/>
      <c r="B178" s="82"/>
      <c r="C178" s="48" t="s">
        <v>329</v>
      </c>
      <c r="D178" s="49" t="s">
        <v>364</v>
      </c>
      <c r="E178" s="66" t="s">
        <v>365</v>
      </c>
      <c r="F178" s="66" t="s">
        <v>29</v>
      </c>
      <c r="G178" s="48">
        <v>3</v>
      </c>
      <c r="H178" s="48">
        <v>2016</v>
      </c>
      <c r="I178" s="66">
        <v>1</v>
      </c>
      <c r="J178" s="82"/>
      <c r="K178" s="83"/>
    </row>
    <row r="179" s="29" customFormat="1" ht="24" spans="1:11">
      <c r="A179" s="82"/>
      <c r="B179" s="82"/>
      <c r="C179" s="48" t="s">
        <v>329</v>
      </c>
      <c r="D179" s="49" t="s">
        <v>366</v>
      </c>
      <c r="E179" s="66" t="s">
        <v>367</v>
      </c>
      <c r="F179" s="66" t="s">
        <v>17</v>
      </c>
      <c r="G179" s="48">
        <v>3</v>
      </c>
      <c r="H179" s="48">
        <v>2015</v>
      </c>
      <c r="I179" s="66">
        <v>1</v>
      </c>
      <c r="J179" s="82"/>
      <c r="K179" s="83"/>
    </row>
    <row r="180" s="29" customFormat="1" spans="1:11">
      <c r="A180" s="82"/>
      <c r="B180" s="82"/>
      <c r="C180" s="48" t="s">
        <v>329</v>
      </c>
      <c r="D180" s="49" t="s">
        <v>368</v>
      </c>
      <c r="E180" s="66" t="s">
        <v>369</v>
      </c>
      <c r="F180" s="66" t="s">
        <v>29</v>
      </c>
      <c r="G180" s="48">
        <v>3</v>
      </c>
      <c r="H180" s="48">
        <v>2016</v>
      </c>
      <c r="I180" s="66">
        <v>1</v>
      </c>
      <c r="J180" s="82"/>
      <c r="K180" s="83"/>
    </row>
    <row r="181" s="29" customFormat="1" spans="1:11">
      <c r="A181" s="82"/>
      <c r="B181" s="82"/>
      <c r="C181" s="48" t="s">
        <v>329</v>
      </c>
      <c r="D181" s="49" t="s">
        <v>370</v>
      </c>
      <c r="E181" s="66" t="s">
        <v>371</v>
      </c>
      <c r="F181" s="66" t="s">
        <v>21</v>
      </c>
      <c r="G181" s="48">
        <v>5</v>
      </c>
      <c r="H181" s="48">
        <v>2017</v>
      </c>
      <c r="I181" s="66">
        <v>1</v>
      </c>
      <c r="J181" s="82"/>
      <c r="K181" s="83"/>
    </row>
    <row r="182" spans="1:11">
      <c r="A182" s="79"/>
      <c r="B182" s="79"/>
      <c r="C182" s="59" t="s">
        <v>328</v>
      </c>
      <c r="D182" s="87"/>
      <c r="E182" s="67"/>
      <c r="F182" s="67"/>
      <c r="G182" s="59">
        <f>SUM(G161:G181)</f>
        <v>79</v>
      </c>
      <c r="H182" s="59"/>
      <c r="I182" s="67">
        <f>SUM(I161:I181)</f>
        <v>21</v>
      </c>
      <c r="J182" s="79"/>
      <c r="K182" s="80"/>
    </row>
    <row r="183" s="29" customFormat="1" spans="1:11">
      <c r="A183" s="82"/>
      <c r="B183" s="82"/>
      <c r="C183" s="48" t="s">
        <v>372</v>
      </c>
      <c r="D183" s="48" t="s">
        <v>373</v>
      </c>
      <c r="E183" s="66" t="s">
        <v>374</v>
      </c>
      <c r="F183" s="66" t="s">
        <v>29</v>
      </c>
      <c r="G183" s="48">
        <v>3</v>
      </c>
      <c r="H183" s="48">
        <v>2016</v>
      </c>
      <c r="I183" s="66">
        <v>1</v>
      </c>
      <c r="J183" s="82"/>
      <c r="K183" s="83"/>
    </row>
    <row r="184" s="29" customFormat="1" spans="1:11">
      <c r="A184" s="82"/>
      <c r="B184" s="82"/>
      <c r="C184" s="48" t="s">
        <v>372</v>
      </c>
      <c r="D184" s="48" t="s">
        <v>375</v>
      </c>
      <c r="E184" s="66" t="s">
        <v>376</v>
      </c>
      <c r="F184" s="66" t="s">
        <v>21</v>
      </c>
      <c r="G184" s="48">
        <v>5</v>
      </c>
      <c r="H184" s="48">
        <v>2017</v>
      </c>
      <c r="I184" s="66">
        <v>1</v>
      </c>
      <c r="J184" s="82"/>
      <c r="K184" s="83"/>
    </row>
    <row r="185" s="29" customFormat="1" spans="1:11">
      <c r="A185" s="82"/>
      <c r="B185" s="82"/>
      <c r="C185" s="48" t="s">
        <v>372</v>
      </c>
      <c r="D185" s="48" t="s">
        <v>377</v>
      </c>
      <c r="E185" s="66" t="s">
        <v>378</v>
      </c>
      <c r="F185" s="66" t="s">
        <v>21</v>
      </c>
      <c r="G185" s="48">
        <v>5</v>
      </c>
      <c r="H185" s="48">
        <v>2017</v>
      </c>
      <c r="I185" s="66">
        <v>1</v>
      </c>
      <c r="J185" s="82"/>
      <c r="K185" s="83"/>
    </row>
    <row r="186" s="29" customFormat="1" spans="1:11">
      <c r="A186" s="82"/>
      <c r="B186" s="82"/>
      <c r="C186" s="48" t="s">
        <v>372</v>
      </c>
      <c r="D186" s="48" t="s">
        <v>379</v>
      </c>
      <c r="E186" s="66" t="s">
        <v>380</v>
      </c>
      <c r="F186" s="66" t="s">
        <v>29</v>
      </c>
      <c r="G186" s="48">
        <v>3</v>
      </c>
      <c r="H186" s="48">
        <v>2016</v>
      </c>
      <c r="I186" s="66">
        <v>1</v>
      </c>
      <c r="J186" s="82"/>
      <c r="K186" s="83"/>
    </row>
    <row r="187" s="29" customFormat="1" spans="1:11">
      <c r="A187" s="82"/>
      <c r="B187" s="82"/>
      <c r="C187" s="48" t="s">
        <v>372</v>
      </c>
      <c r="D187" s="48" t="s">
        <v>381</v>
      </c>
      <c r="E187" s="66" t="s">
        <v>382</v>
      </c>
      <c r="F187" s="66" t="s">
        <v>29</v>
      </c>
      <c r="G187" s="48">
        <v>3</v>
      </c>
      <c r="H187" s="48">
        <v>2016</v>
      </c>
      <c r="I187" s="66">
        <v>1</v>
      </c>
      <c r="J187" s="82"/>
      <c r="K187" s="83"/>
    </row>
    <row r="188" s="29" customFormat="1" spans="1:11">
      <c r="A188" s="82"/>
      <c r="B188" s="82"/>
      <c r="C188" s="48" t="s">
        <v>372</v>
      </c>
      <c r="D188" s="48" t="s">
        <v>383</v>
      </c>
      <c r="E188" s="66" t="s">
        <v>384</v>
      </c>
      <c r="F188" s="66" t="s">
        <v>29</v>
      </c>
      <c r="G188" s="48">
        <v>3</v>
      </c>
      <c r="H188" s="48">
        <v>2016</v>
      </c>
      <c r="I188" s="66">
        <v>1</v>
      </c>
      <c r="J188" s="82"/>
      <c r="K188" s="83"/>
    </row>
    <row r="189" s="29" customFormat="1" spans="1:11">
      <c r="A189" s="82"/>
      <c r="B189" s="82"/>
      <c r="C189" s="48" t="s">
        <v>372</v>
      </c>
      <c r="D189" s="48" t="s">
        <v>385</v>
      </c>
      <c r="E189" s="66" t="s">
        <v>386</v>
      </c>
      <c r="F189" s="66" t="s">
        <v>21</v>
      </c>
      <c r="G189" s="48">
        <v>25</v>
      </c>
      <c r="H189" s="48">
        <v>2017</v>
      </c>
      <c r="I189" s="66">
        <v>1</v>
      </c>
      <c r="J189" s="82"/>
      <c r="K189" s="83"/>
    </row>
    <row r="190" s="29" customFormat="1" spans="1:11">
      <c r="A190" s="82"/>
      <c r="B190" s="82"/>
      <c r="C190" s="48" t="s">
        <v>372</v>
      </c>
      <c r="D190" s="48" t="s">
        <v>387</v>
      </c>
      <c r="E190" s="66" t="s">
        <v>388</v>
      </c>
      <c r="F190" s="66" t="s">
        <v>29</v>
      </c>
      <c r="G190" s="48">
        <v>3</v>
      </c>
      <c r="H190" s="48">
        <v>2016</v>
      </c>
      <c r="I190" s="66">
        <v>1</v>
      </c>
      <c r="J190" s="82"/>
      <c r="K190" s="83"/>
    </row>
    <row r="191" s="29" customFormat="1" spans="1:11">
      <c r="A191" s="82"/>
      <c r="B191" s="82"/>
      <c r="C191" s="48" t="s">
        <v>372</v>
      </c>
      <c r="D191" s="48" t="s">
        <v>389</v>
      </c>
      <c r="E191" s="66" t="s">
        <v>390</v>
      </c>
      <c r="F191" s="66" t="s">
        <v>21</v>
      </c>
      <c r="G191" s="48">
        <v>5</v>
      </c>
      <c r="H191" s="48">
        <v>2017</v>
      </c>
      <c r="I191" s="66">
        <v>1</v>
      </c>
      <c r="J191" s="82"/>
      <c r="K191" s="83"/>
    </row>
    <row r="192" s="29" customFormat="1" spans="1:11">
      <c r="A192" s="82"/>
      <c r="B192" s="82"/>
      <c r="C192" s="48" t="s">
        <v>372</v>
      </c>
      <c r="D192" s="48" t="s">
        <v>391</v>
      </c>
      <c r="E192" s="66" t="s">
        <v>392</v>
      </c>
      <c r="F192" s="66" t="s">
        <v>21</v>
      </c>
      <c r="G192" s="48">
        <v>5</v>
      </c>
      <c r="H192" s="48">
        <v>2017</v>
      </c>
      <c r="I192" s="66">
        <v>1</v>
      </c>
      <c r="J192" s="82"/>
      <c r="K192" s="83"/>
    </row>
    <row r="193" s="29" customFormat="1" spans="1:11">
      <c r="A193" s="82"/>
      <c r="B193" s="82"/>
      <c r="C193" s="48" t="s">
        <v>372</v>
      </c>
      <c r="D193" s="48" t="s">
        <v>393</v>
      </c>
      <c r="E193" s="66" t="s">
        <v>394</v>
      </c>
      <c r="F193" s="66" t="s">
        <v>29</v>
      </c>
      <c r="G193" s="48">
        <v>3</v>
      </c>
      <c r="H193" s="48">
        <v>2016</v>
      </c>
      <c r="I193" s="66">
        <v>1</v>
      </c>
      <c r="J193" s="82"/>
      <c r="K193" s="83"/>
    </row>
    <row r="194" s="29" customFormat="1" spans="1:11">
      <c r="A194" s="82"/>
      <c r="B194" s="82"/>
      <c r="C194" s="48" t="s">
        <v>372</v>
      </c>
      <c r="D194" s="48" t="s">
        <v>395</v>
      </c>
      <c r="E194" s="66" t="s">
        <v>396</v>
      </c>
      <c r="F194" s="66" t="s">
        <v>21</v>
      </c>
      <c r="G194" s="48">
        <v>5</v>
      </c>
      <c r="H194" s="48">
        <v>2017</v>
      </c>
      <c r="I194" s="66">
        <v>1</v>
      </c>
      <c r="J194" s="82"/>
      <c r="K194" s="83"/>
    </row>
    <row r="195" s="29" customFormat="1" spans="1:11">
      <c r="A195" s="82"/>
      <c r="B195" s="82"/>
      <c r="C195" s="48" t="s">
        <v>372</v>
      </c>
      <c r="D195" s="48" t="s">
        <v>397</v>
      </c>
      <c r="E195" s="66" t="s">
        <v>398</v>
      </c>
      <c r="F195" s="66" t="s">
        <v>21</v>
      </c>
      <c r="G195" s="48">
        <v>5</v>
      </c>
      <c r="H195" s="48">
        <v>2017</v>
      </c>
      <c r="I195" s="66">
        <v>1</v>
      </c>
      <c r="J195" s="82"/>
      <c r="K195" s="83"/>
    </row>
    <row r="196" spans="1:11">
      <c r="A196" s="79"/>
      <c r="B196" s="79"/>
      <c r="C196" s="59" t="s">
        <v>399</v>
      </c>
      <c r="D196" s="87"/>
      <c r="E196" s="67"/>
      <c r="F196" s="67"/>
      <c r="G196" s="59">
        <f>SUM(G183:G195)</f>
        <v>73</v>
      </c>
      <c r="H196" s="59"/>
      <c r="I196" s="67">
        <f>SUM(I183:I195)</f>
        <v>13</v>
      </c>
      <c r="J196" s="79"/>
      <c r="K196" s="80"/>
    </row>
    <row r="197" ht="24" spans="1:11">
      <c r="A197" s="79"/>
      <c r="B197" s="79"/>
      <c r="C197" s="48" t="s">
        <v>114</v>
      </c>
      <c r="D197" s="49" t="s">
        <v>400</v>
      </c>
      <c r="E197" s="66" t="s">
        <v>401</v>
      </c>
      <c r="F197" s="66" t="s">
        <v>29</v>
      </c>
      <c r="G197" s="48">
        <v>3</v>
      </c>
      <c r="H197" s="48">
        <v>2016</v>
      </c>
      <c r="I197" s="66">
        <v>1</v>
      </c>
      <c r="J197" s="79"/>
      <c r="K197" s="80"/>
    </row>
    <row r="198" ht="24" spans="1:11">
      <c r="A198" s="79"/>
      <c r="B198" s="79"/>
      <c r="C198" s="48" t="s">
        <v>114</v>
      </c>
      <c r="D198" s="49" t="s">
        <v>402</v>
      </c>
      <c r="E198" s="66" t="s">
        <v>403</v>
      </c>
      <c r="F198" s="66" t="s">
        <v>29</v>
      </c>
      <c r="G198" s="48">
        <v>3</v>
      </c>
      <c r="H198" s="48">
        <v>2016</v>
      </c>
      <c r="I198" s="66">
        <v>1</v>
      </c>
      <c r="J198" s="79"/>
      <c r="K198" s="80"/>
    </row>
    <row r="199" spans="1:11">
      <c r="A199" s="79"/>
      <c r="B199" s="79"/>
      <c r="C199" s="48" t="s">
        <v>114</v>
      </c>
      <c r="D199" s="49" t="s">
        <v>404</v>
      </c>
      <c r="E199" s="66" t="s">
        <v>405</v>
      </c>
      <c r="F199" s="66" t="s">
        <v>21</v>
      </c>
      <c r="G199" s="48">
        <v>5</v>
      </c>
      <c r="H199" s="48">
        <v>2017</v>
      </c>
      <c r="I199" s="66">
        <v>1</v>
      </c>
      <c r="J199" s="79"/>
      <c r="K199" s="80"/>
    </row>
    <row r="200" ht="24" spans="1:11">
      <c r="A200" s="79"/>
      <c r="B200" s="79"/>
      <c r="C200" s="48" t="s">
        <v>114</v>
      </c>
      <c r="D200" s="49" t="s">
        <v>406</v>
      </c>
      <c r="E200" s="66" t="s">
        <v>407</v>
      </c>
      <c r="F200" s="66" t="s">
        <v>21</v>
      </c>
      <c r="G200" s="48">
        <v>5</v>
      </c>
      <c r="H200" s="48">
        <v>2017</v>
      </c>
      <c r="I200" s="66">
        <v>1</v>
      </c>
      <c r="J200" s="79"/>
      <c r="K200" s="80"/>
    </row>
    <row r="201" ht="24" spans="1:11">
      <c r="A201" s="79"/>
      <c r="B201" s="79"/>
      <c r="C201" s="48" t="s">
        <v>114</v>
      </c>
      <c r="D201" s="49" t="s">
        <v>408</v>
      </c>
      <c r="E201" s="66" t="s">
        <v>409</v>
      </c>
      <c r="F201" s="66" t="s">
        <v>29</v>
      </c>
      <c r="G201" s="48">
        <v>3</v>
      </c>
      <c r="H201" s="48">
        <v>2016</v>
      </c>
      <c r="I201" s="66">
        <v>1</v>
      </c>
      <c r="J201" s="79"/>
      <c r="K201" s="80"/>
    </row>
    <row r="202" spans="1:11">
      <c r="A202" s="79"/>
      <c r="B202" s="79"/>
      <c r="C202" s="48" t="s">
        <v>114</v>
      </c>
      <c r="D202" s="49" t="s">
        <v>410</v>
      </c>
      <c r="E202" s="66" t="s">
        <v>411</v>
      </c>
      <c r="F202" s="66" t="s">
        <v>29</v>
      </c>
      <c r="G202" s="48">
        <v>3</v>
      </c>
      <c r="H202" s="48">
        <v>2016</v>
      </c>
      <c r="I202" s="66">
        <v>1</v>
      </c>
      <c r="J202" s="79"/>
      <c r="K202" s="80"/>
    </row>
    <row r="203" spans="1:11">
      <c r="A203" s="79"/>
      <c r="B203" s="79"/>
      <c r="C203" s="48" t="s">
        <v>114</v>
      </c>
      <c r="D203" s="49" t="s">
        <v>412</v>
      </c>
      <c r="E203" s="66" t="s">
        <v>413</v>
      </c>
      <c r="F203" s="66" t="s">
        <v>21</v>
      </c>
      <c r="G203" s="48">
        <v>5</v>
      </c>
      <c r="H203" s="48">
        <v>2017</v>
      </c>
      <c r="I203" s="66">
        <v>1</v>
      </c>
      <c r="J203" s="79"/>
      <c r="K203" s="80"/>
    </row>
    <row r="204" ht="24" spans="1:11">
      <c r="A204" s="79"/>
      <c r="B204" s="79"/>
      <c r="C204" s="48" t="s">
        <v>114</v>
      </c>
      <c r="D204" s="49" t="s">
        <v>414</v>
      </c>
      <c r="E204" s="66" t="s">
        <v>415</v>
      </c>
      <c r="F204" s="66" t="s">
        <v>21</v>
      </c>
      <c r="G204" s="48">
        <v>5</v>
      </c>
      <c r="H204" s="48">
        <v>2017</v>
      </c>
      <c r="I204" s="66">
        <v>1</v>
      </c>
      <c r="J204" s="79"/>
      <c r="K204" s="80"/>
    </row>
    <row r="205" spans="1:11">
      <c r="A205" s="79"/>
      <c r="B205" s="79"/>
      <c r="C205" s="59" t="s">
        <v>125</v>
      </c>
      <c r="D205" s="87"/>
      <c r="E205" s="67"/>
      <c r="F205" s="67"/>
      <c r="G205" s="59">
        <f>SUM(G197:G204)</f>
        <v>32</v>
      </c>
      <c r="H205" s="59"/>
      <c r="I205" s="67">
        <f>SUM(I197:I204)</f>
        <v>8</v>
      </c>
      <c r="J205" s="79"/>
      <c r="K205" s="80"/>
    </row>
    <row r="206" spans="1:11">
      <c r="A206" s="48"/>
      <c r="B206" s="48"/>
      <c r="C206" s="48" t="s">
        <v>416</v>
      </c>
      <c r="D206" s="48" t="s">
        <v>417</v>
      </c>
      <c r="E206" s="66" t="s">
        <v>418</v>
      </c>
      <c r="F206" s="66" t="s">
        <v>21</v>
      </c>
      <c r="G206" s="48">
        <v>5</v>
      </c>
      <c r="H206" s="48">
        <v>2017</v>
      </c>
      <c r="I206" s="66">
        <v>1</v>
      </c>
      <c r="J206" s="79"/>
      <c r="K206" s="80"/>
    </row>
    <row r="207" spans="1:11">
      <c r="A207" s="48"/>
      <c r="B207" s="48"/>
      <c r="C207" s="48" t="s">
        <v>416</v>
      </c>
      <c r="D207" s="48" t="s">
        <v>419</v>
      </c>
      <c r="E207" s="66" t="s">
        <v>420</v>
      </c>
      <c r="F207" s="66" t="s">
        <v>21</v>
      </c>
      <c r="G207" s="48">
        <v>5</v>
      </c>
      <c r="H207" s="48">
        <v>2017</v>
      </c>
      <c r="I207" s="66">
        <v>1</v>
      </c>
      <c r="J207" s="79"/>
      <c r="K207" s="80"/>
    </row>
    <row r="208" spans="1:11">
      <c r="A208" s="48"/>
      <c r="B208" s="48"/>
      <c r="C208" s="48" t="s">
        <v>416</v>
      </c>
      <c r="D208" s="48" t="s">
        <v>421</v>
      </c>
      <c r="E208" s="66" t="s">
        <v>422</v>
      </c>
      <c r="F208" s="66" t="s">
        <v>21</v>
      </c>
      <c r="G208" s="48">
        <v>5</v>
      </c>
      <c r="H208" s="48">
        <v>2017</v>
      </c>
      <c r="I208" s="66">
        <v>1</v>
      </c>
      <c r="J208" s="79"/>
      <c r="K208" s="80"/>
    </row>
    <row r="209" spans="1:11">
      <c r="A209" s="48"/>
      <c r="B209" s="48"/>
      <c r="C209" s="48" t="s">
        <v>416</v>
      </c>
      <c r="D209" s="48" t="s">
        <v>423</v>
      </c>
      <c r="E209" s="66" t="s">
        <v>424</v>
      </c>
      <c r="F209" s="66" t="s">
        <v>21</v>
      </c>
      <c r="G209" s="48">
        <v>5</v>
      </c>
      <c r="H209" s="48">
        <v>2017</v>
      </c>
      <c r="I209" s="66">
        <v>1</v>
      </c>
      <c r="J209" s="79"/>
      <c r="K209" s="80"/>
    </row>
    <row r="210" spans="1:11">
      <c r="A210" s="48"/>
      <c r="B210" s="48"/>
      <c r="C210" s="48" t="s">
        <v>416</v>
      </c>
      <c r="D210" s="48" t="s">
        <v>425</v>
      </c>
      <c r="E210" s="66" t="s">
        <v>426</v>
      </c>
      <c r="F210" s="66" t="s">
        <v>29</v>
      </c>
      <c r="G210" s="48">
        <v>3</v>
      </c>
      <c r="H210" s="48">
        <v>2016</v>
      </c>
      <c r="I210" s="66">
        <v>1</v>
      </c>
      <c r="J210" s="79"/>
      <c r="K210" s="80"/>
    </row>
    <row r="211" spans="1:11">
      <c r="A211" s="48"/>
      <c r="B211" s="48"/>
      <c r="C211" s="48" t="s">
        <v>416</v>
      </c>
      <c r="D211" s="48" t="s">
        <v>427</v>
      </c>
      <c r="E211" s="66" t="s">
        <v>428</v>
      </c>
      <c r="F211" s="66" t="s">
        <v>29</v>
      </c>
      <c r="G211" s="48">
        <v>3</v>
      </c>
      <c r="H211" s="48">
        <v>2016</v>
      </c>
      <c r="I211" s="66">
        <v>1</v>
      </c>
      <c r="J211" s="79"/>
      <c r="K211" s="80"/>
    </row>
    <row r="212" spans="1:11">
      <c r="A212" s="48"/>
      <c r="B212" s="48"/>
      <c r="C212" s="48" t="s">
        <v>416</v>
      </c>
      <c r="D212" s="48" t="s">
        <v>429</v>
      </c>
      <c r="E212" s="66" t="s">
        <v>430</v>
      </c>
      <c r="F212" s="66" t="s">
        <v>29</v>
      </c>
      <c r="G212" s="48">
        <v>3</v>
      </c>
      <c r="H212" s="48">
        <v>2016</v>
      </c>
      <c r="I212" s="66">
        <v>1</v>
      </c>
      <c r="J212" s="79"/>
      <c r="K212" s="80"/>
    </row>
    <row r="213" spans="1:11">
      <c r="A213" s="48"/>
      <c r="B213" s="48"/>
      <c r="C213" s="48" t="s">
        <v>416</v>
      </c>
      <c r="D213" s="48" t="s">
        <v>431</v>
      </c>
      <c r="E213" s="66" t="s">
        <v>432</v>
      </c>
      <c r="F213" s="66" t="s">
        <v>17</v>
      </c>
      <c r="G213" s="48">
        <v>3</v>
      </c>
      <c r="H213" s="48">
        <v>2015</v>
      </c>
      <c r="I213" s="66">
        <v>1</v>
      </c>
      <c r="J213" s="79"/>
      <c r="K213" s="80"/>
    </row>
    <row r="214" spans="1:11">
      <c r="A214" s="48"/>
      <c r="B214" s="48"/>
      <c r="C214" s="48" t="s">
        <v>416</v>
      </c>
      <c r="D214" s="48" t="s">
        <v>433</v>
      </c>
      <c r="E214" s="66" t="s">
        <v>434</v>
      </c>
      <c r="F214" s="66" t="s">
        <v>21</v>
      </c>
      <c r="G214" s="48">
        <v>5</v>
      </c>
      <c r="H214" s="48">
        <v>2017</v>
      </c>
      <c r="I214" s="66">
        <v>1</v>
      </c>
      <c r="J214" s="79"/>
      <c r="K214" s="80"/>
    </row>
    <row r="215" spans="1:11">
      <c r="A215" s="48"/>
      <c r="B215" s="48"/>
      <c r="C215" s="48" t="s">
        <v>416</v>
      </c>
      <c r="D215" s="48" t="s">
        <v>435</v>
      </c>
      <c r="E215" s="66" t="s">
        <v>436</v>
      </c>
      <c r="F215" s="66" t="s">
        <v>17</v>
      </c>
      <c r="G215" s="48">
        <v>3</v>
      </c>
      <c r="H215" s="48">
        <v>2015</v>
      </c>
      <c r="I215" s="66">
        <v>1</v>
      </c>
      <c r="J215" s="79"/>
      <c r="K215" s="80"/>
    </row>
    <row r="216" spans="1:11">
      <c r="A216" s="48"/>
      <c r="B216" s="48"/>
      <c r="C216" s="48" t="s">
        <v>416</v>
      </c>
      <c r="D216" s="48" t="s">
        <v>437</v>
      </c>
      <c r="E216" s="66" t="s">
        <v>438</v>
      </c>
      <c r="F216" s="66" t="s">
        <v>29</v>
      </c>
      <c r="G216" s="48">
        <v>3</v>
      </c>
      <c r="H216" s="48">
        <v>2016</v>
      </c>
      <c r="I216" s="66">
        <v>1</v>
      </c>
      <c r="J216" s="79"/>
      <c r="K216" s="80"/>
    </row>
    <row r="217" ht="24" spans="1:11">
      <c r="A217" s="48"/>
      <c r="B217" s="48"/>
      <c r="C217" s="48" t="s">
        <v>416</v>
      </c>
      <c r="D217" s="49" t="s">
        <v>439</v>
      </c>
      <c r="E217" s="66" t="s">
        <v>440</v>
      </c>
      <c r="F217" s="66" t="s">
        <v>29</v>
      </c>
      <c r="G217" s="48">
        <v>3</v>
      </c>
      <c r="H217" s="48">
        <v>2016</v>
      </c>
      <c r="I217" s="66">
        <v>1</v>
      </c>
      <c r="J217" s="79"/>
      <c r="K217" s="80"/>
    </row>
    <row r="218" spans="1:11">
      <c r="A218" s="48"/>
      <c r="B218" s="48"/>
      <c r="C218" s="59" t="s">
        <v>441</v>
      </c>
      <c r="D218" s="87"/>
      <c r="E218" s="67"/>
      <c r="F218" s="67"/>
      <c r="G218" s="59">
        <f>SUM(G206:G217)</f>
        <v>46</v>
      </c>
      <c r="H218" s="59"/>
      <c r="I218" s="67">
        <f>SUM(I206:I217)</f>
        <v>12</v>
      </c>
      <c r="J218" s="79"/>
      <c r="K218" s="80"/>
    </row>
    <row r="219" s="127" customFormat="1" spans="1:11">
      <c r="A219" s="139" t="s">
        <v>134</v>
      </c>
      <c r="B219" s="139" t="s">
        <v>442</v>
      </c>
      <c r="C219" s="139" t="s">
        <v>136</v>
      </c>
      <c r="D219" s="139"/>
      <c r="E219" s="138"/>
      <c r="F219" s="138"/>
      <c r="G219" s="138">
        <f>SUM(G89,G116,G138,G160,G182,G196,G205,G218)</f>
        <v>584</v>
      </c>
      <c r="H219" s="139"/>
      <c r="I219" s="138">
        <f>SUM(I89,I116,I138,I160,I182,I196,I205,I218)</f>
        <v>148</v>
      </c>
      <c r="J219" s="102">
        <v>146</v>
      </c>
      <c r="K219" s="85">
        <v>554.1</v>
      </c>
    </row>
    <row r="220" ht="24" spans="1:11">
      <c r="A220" s="79"/>
      <c r="B220" s="49"/>
      <c r="C220" s="49" t="s">
        <v>443</v>
      </c>
      <c r="D220" s="93" t="s">
        <v>444</v>
      </c>
      <c r="E220" s="63" t="s">
        <v>445</v>
      </c>
      <c r="F220" s="63" t="s">
        <v>446</v>
      </c>
      <c r="G220" s="49">
        <v>190</v>
      </c>
      <c r="H220" s="64" t="s">
        <v>30</v>
      </c>
      <c r="I220" s="63">
        <v>2</v>
      </c>
      <c r="J220" s="79"/>
      <c r="K220" s="80"/>
    </row>
    <row r="221" ht="24" spans="1:11">
      <c r="A221" s="79"/>
      <c r="B221" s="49"/>
      <c r="C221" s="49" t="s">
        <v>447</v>
      </c>
      <c r="D221" s="93" t="s">
        <v>448</v>
      </c>
      <c r="E221" s="63" t="s">
        <v>449</v>
      </c>
      <c r="F221" s="63" t="s">
        <v>446</v>
      </c>
      <c r="G221" s="49">
        <v>160</v>
      </c>
      <c r="H221" s="64" t="s">
        <v>30</v>
      </c>
      <c r="I221" s="63">
        <v>2</v>
      </c>
      <c r="J221" s="79"/>
      <c r="K221" s="80"/>
    </row>
    <row r="222" ht="24" spans="1:11">
      <c r="A222" s="79"/>
      <c r="B222" s="49"/>
      <c r="C222" s="49" t="s">
        <v>450</v>
      </c>
      <c r="D222" s="93" t="s">
        <v>451</v>
      </c>
      <c r="E222" s="63" t="s">
        <v>452</v>
      </c>
      <c r="F222" s="63" t="s">
        <v>446</v>
      </c>
      <c r="G222" s="49">
        <v>450</v>
      </c>
      <c r="H222" s="64" t="s">
        <v>30</v>
      </c>
      <c r="I222" s="63">
        <v>2</v>
      </c>
      <c r="J222" s="79"/>
      <c r="K222" s="80"/>
    </row>
    <row r="223" ht="24" spans="1:11">
      <c r="A223" s="79"/>
      <c r="B223" s="49"/>
      <c r="C223" s="49" t="s">
        <v>453</v>
      </c>
      <c r="D223" s="94" t="s">
        <v>454</v>
      </c>
      <c r="E223" s="95" t="s">
        <v>455</v>
      </c>
      <c r="F223" s="95" t="s">
        <v>446</v>
      </c>
      <c r="G223" s="49">
        <v>230</v>
      </c>
      <c r="H223" s="64" t="s">
        <v>30</v>
      </c>
      <c r="I223" s="63">
        <v>2</v>
      </c>
      <c r="J223" s="79"/>
      <c r="K223" s="80"/>
    </row>
    <row r="224" s="154" customFormat="1" spans="1:11">
      <c r="A224" s="141" t="s">
        <v>456</v>
      </c>
      <c r="B224" s="141" t="s">
        <v>457</v>
      </c>
      <c r="C224" s="141" t="s">
        <v>458</v>
      </c>
      <c r="D224" s="143"/>
      <c r="E224" s="162"/>
      <c r="F224" s="162"/>
      <c r="G224" s="141">
        <f>SUM(G220:G223)</f>
        <v>1030</v>
      </c>
      <c r="H224" s="141"/>
      <c r="I224" s="162">
        <f>SUM(I220:I223)</f>
        <v>8</v>
      </c>
      <c r="J224" s="165">
        <v>8</v>
      </c>
      <c r="K224" s="166">
        <v>1134</v>
      </c>
    </row>
    <row r="225" ht="24" spans="1:11">
      <c r="A225" s="49"/>
      <c r="B225" s="49" t="s">
        <v>459</v>
      </c>
      <c r="C225" s="49" t="s">
        <v>447</v>
      </c>
      <c r="D225" s="49" t="s">
        <v>460</v>
      </c>
      <c r="E225" s="63" t="s">
        <v>461</v>
      </c>
      <c r="F225" s="63" t="s">
        <v>462</v>
      </c>
      <c r="G225" s="49">
        <v>420</v>
      </c>
      <c r="H225" s="49">
        <v>2015</v>
      </c>
      <c r="I225" s="63">
        <v>1</v>
      </c>
      <c r="J225" s="79"/>
      <c r="K225" s="80"/>
    </row>
    <row r="226" ht="24" spans="1:11">
      <c r="A226" s="49"/>
      <c r="B226" s="49"/>
      <c r="C226" s="49" t="s">
        <v>463</v>
      </c>
      <c r="D226" s="49" t="s">
        <v>464</v>
      </c>
      <c r="E226" s="63" t="s">
        <v>465</v>
      </c>
      <c r="F226" s="63" t="s">
        <v>462</v>
      </c>
      <c r="G226" s="49">
        <v>310</v>
      </c>
      <c r="H226" s="49">
        <v>2015</v>
      </c>
      <c r="I226" s="63">
        <v>1</v>
      </c>
      <c r="J226" s="79"/>
      <c r="K226" s="80"/>
    </row>
    <row r="227" spans="1:11">
      <c r="A227" s="49"/>
      <c r="B227" s="49"/>
      <c r="C227" s="48" t="s">
        <v>450</v>
      </c>
      <c r="D227" s="48" t="s">
        <v>466</v>
      </c>
      <c r="E227" s="66" t="s">
        <v>467</v>
      </c>
      <c r="F227" s="66" t="s">
        <v>462</v>
      </c>
      <c r="G227" s="48">
        <v>300</v>
      </c>
      <c r="H227" s="48">
        <v>2015</v>
      </c>
      <c r="I227" s="66">
        <v>1</v>
      </c>
      <c r="J227" s="79"/>
      <c r="K227" s="80"/>
    </row>
    <row r="228" ht="24" spans="1:11">
      <c r="A228" s="49"/>
      <c r="B228" s="49"/>
      <c r="C228" s="49" t="s">
        <v>468</v>
      </c>
      <c r="D228" s="49" t="s">
        <v>469</v>
      </c>
      <c r="E228" s="63" t="s">
        <v>470</v>
      </c>
      <c r="F228" s="63" t="s">
        <v>446</v>
      </c>
      <c r="G228" s="49">
        <v>50</v>
      </c>
      <c r="H228" s="49">
        <v>2016</v>
      </c>
      <c r="I228" s="63">
        <v>1</v>
      </c>
      <c r="J228" s="79"/>
      <c r="K228" s="80"/>
    </row>
    <row r="229" s="154" customFormat="1" ht="24" spans="1:11">
      <c r="A229" s="141" t="s">
        <v>456</v>
      </c>
      <c r="B229" s="143" t="s">
        <v>459</v>
      </c>
      <c r="C229" s="143" t="s">
        <v>458</v>
      </c>
      <c r="D229" s="143"/>
      <c r="E229" s="163"/>
      <c r="F229" s="163"/>
      <c r="G229" s="164">
        <f>SUM(G225:G228)</f>
        <v>1080</v>
      </c>
      <c r="H229" s="143"/>
      <c r="I229" s="163">
        <f>SUM(I225:I228)</f>
        <v>4</v>
      </c>
      <c r="J229" s="165">
        <v>3</v>
      </c>
      <c r="K229" s="166">
        <v>885</v>
      </c>
    </row>
    <row r="230" ht="24" spans="1:11">
      <c r="A230" s="79"/>
      <c r="B230" s="49" t="s">
        <v>471</v>
      </c>
      <c r="C230" s="48" t="s">
        <v>472</v>
      </c>
      <c r="D230" s="48" t="s">
        <v>473</v>
      </c>
      <c r="E230" s="66" t="s">
        <v>474</v>
      </c>
      <c r="F230" s="66" t="s">
        <v>462</v>
      </c>
      <c r="G230" s="48">
        <f t="shared" ref="G230:G233" si="0">40+120</f>
        <v>160</v>
      </c>
      <c r="H230" s="51" t="s">
        <v>475</v>
      </c>
      <c r="I230" s="66">
        <v>2</v>
      </c>
      <c r="J230" s="79"/>
      <c r="K230" s="80"/>
    </row>
    <row r="231" ht="24" spans="1:11">
      <c r="A231" s="79"/>
      <c r="B231" s="48"/>
      <c r="C231" s="48" t="s">
        <v>476</v>
      </c>
      <c r="D231" s="49" t="s">
        <v>477</v>
      </c>
      <c r="E231" s="66" t="s">
        <v>478</v>
      </c>
      <c r="F231" s="66" t="s">
        <v>462</v>
      </c>
      <c r="G231" s="48">
        <f>40+190</f>
        <v>230</v>
      </c>
      <c r="H231" s="51" t="s">
        <v>475</v>
      </c>
      <c r="I231" s="66">
        <v>2</v>
      </c>
      <c r="J231" s="79"/>
      <c r="K231" s="80"/>
    </row>
    <row r="232" spans="1:11">
      <c r="A232" s="79"/>
      <c r="B232" s="48"/>
      <c r="C232" s="48" t="s">
        <v>479</v>
      </c>
      <c r="D232" s="48" t="s">
        <v>480</v>
      </c>
      <c r="E232" s="66" t="s">
        <v>481</v>
      </c>
      <c r="F232" s="66" t="s">
        <v>462</v>
      </c>
      <c r="G232" s="48">
        <f t="shared" si="0"/>
        <v>160</v>
      </c>
      <c r="H232" s="51" t="s">
        <v>475</v>
      </c>
      <c r="I232" s="66">
        <v>2</v>
      </c>
      <c r="J232" s="79"/>
      <c r="K232" s="80"/>
    </row>
    <row r="233" spans="1:11">
      <c r="A233" s="79"/>
      <c r="B233" s="48"/>
      <c r="C233" s="48" t="s">
        <v>482</v>
      </c>
      <c r="D233" s="48" t="s">
        <v>483</v>
      </c>
      <c r="E233" s="66" t="s">
        <v>484</v>
      </c>
      <c r="F233" s="66" t="s">
        <v>462</v>
      </c>
      <c r="G233" s="48">
        <f t="shared" si="0"/>
        <v>160</v>
      </c>
      <c r="H233" s="51" t="s">
        <v>475</v>
      </c>
      <c r="I233" s="66">
        <v>2</v>
      </c>
      <c r="J233" s="79"/>
      <c r="K233" s="80"/>
    </row>
    <row r="234" s="154" customFormat="1" ht="24" spans="1:11">
      <c r="A234" s="141" t="s">
        <v>456</v>
      </c>
      <c r="B234" s="143" t="s">
        <v>471</v>
      </c>
      <c r="C234" s="143" t="s">
        <v>458</v>
      </c>
      <c r="D234" s="143"/>
      <c r="E234" s="163"/>
      <c r="F234" s="163"/>
      <c r="G234" s="164">
        <f>SUM(G230:G233)</f>
        <v>710</v>
      </c>
      <c r="H234" s="143"/>
      <c r="I234" s="163">
        <f>SUM(I230:I233)</f>
        <v>8</v>
      </c>
      <c r="J234" s="167">
        <v>3</v>
      </c>
      <c r="K234" s="166">
        <v>273</v>
      </c>
    </row>
    <row r="235" s="29" customFormat="1" ht="24" spans="1:11">
      <c r="A235" s="97"/>
      <c r="B235" s="97"/>
      <c r="C235" s="49" t="s">
        <v>485</v>
      </c>
      <c r="D235" s="49" t="s">
        <v>486</v>
      </c>
      <c r="E235" s="63" t="s">
        <v>487</v>
      </c>
      <c r="F235" s="63" t="s">
        <v>488</v>
      </c>
      <c r="G235" s="49">
        <v>60</v>
      </c>
      <c r="H235" s="49">
        <v>2017</v>
      </c>
      <c r="I235" s="63">
        <v>1</v>
      </c>
      <c r="J235" s="106"/>
      <c r="K235" s="83"/>
    </row>
    <row r="236" s="29" customFormat="1" ht="24" spans="1:11">
      <c r="A236" s="97"/>
      <c r="B236" s="97"/>
      <c r="C236" s="49" t="s">
        <v>489</v>
      </c>
      <c r="D236" s="49" t="s">
        <v>490</v>
      </c>
      <c r="E236" s="63" t="s">
        <v>491</v>
      </c>
      <c r="F236" s="63" t="s">
        <v>488</v>
      </c>
      <c r="G236" s="49">
        <v>55</v>
      </c>
      <c r="H236" s="49">
        <v>2017</v>
      </c>
      <c r="I236" s="63">
        <v>1</v>
      </c>
      <c r="J236" s="106"/>
      <c r="K236" s="83"/>
    </row>
    <row r="237" ht="24" spans="1:11">
      <c r="A237" s="49"/>
      <c r="B237" s="49"/>
      <c r="C237" s="49" t="s">
        <v>492</v>
      </c>
      <c r="D237" s="49" t="s">
        <v>493</v>
      </c>
      <c r="E237" s="63" t="s">
        <v>494</v>
      </c>
      <c r="F237" s="63" t="s">
        <v>488</v>
      </c>
      <c r="G237" s="49">
        <v>54</v>
      </c>
      <c r="H237" s="49">
        <v>2017</v>
      </c>
      <c r="I237" s="63">
        <v>1</v>
      </c>
      <c r="J237" s="49"/>
      <c r="K237" s="80"/>
    </row>
    <row r="238" spans="1:11">
      <c r="A238" s="49"/>
      <c r="B238" s="49"/>
      <c r="C238" s="49" t="s">
        <v>495</v>
      </c>
      <c r="D238" s="49" t="s">
        <v>496</v>
      </c>
      <c r="E238" s="63" t="s">
        <v>497</v>
      </c>
      <c r="F238" s="63" t="s">
        <v>488</v>
      </c>
      <c r="G238" s="49">
        <v>50</v>
      </c>
      <c r="H238" s="49">
        <v>2017</v>
      </c>
      <c r="I238" s="63">
        <v>1</v>
      </c>
      <c r="J238" s="49"/>
      <c r="K238" s="80"/>
    </row>
    <row r="239" ht="24" spans="1:11">
      <c r="A239" s="49"/>
      <c r="B239" s="49"/>
      <c r="C239" s="49" t="s">
        <v>498</v>
      </c>
      <c r="D239" s="49" t="s">
        <v>499</v>
      </c>
      <c r="E239" s="63" t="s">
        <v>500</v>
      </c>
      <c r="F239" s="63" t="s">
        <v>488</v>
      </c>
      <c r="G239" s="49">
        <v>48</v>
      </c>
      <c r="H239" s="49">
        <v>2017</v>
      </c>
      <c r="I239" s="63">
        <v>1</v>
      </c>
      <c r="J239" s="49"/>
      <c r="K239" s="80"/>
    </row>
    <row r="240" ht="24" spans="1:11">
      <c r="A240" s="49"/>
      <c r="B240" s="49"/>
      <c r="C240" s="49" t="s">
        <v>501</v>
      </c>
      <c r="D240" s="49" t="s">
        <v>502</v>
      </c>
      <c r="E240" s="63" t="s">
        <v>503</v>
      </c>
      <c r="F240" s="63" t="s">
        <v>488</v>
      </c>
      <c r="G240" s="49">
        <v>40</v>
      </c>
      <c r="H240" s="49">
        <v>2017</v>
      </c>
      <c r="I240" s="63">
        <v>1</v>
      </c>
      <c r="J240" s="49"/>
      <c r="K240" s="80"/>
    </row>
    <row r="241" s="154" customFormat="1" ht="24" spans="1:11">
      <c r="A241" s="141" t="s">
        <v>456</v>
      </c>
      <c r="B241" s="143" t="s">
        <v>504</v>
      </c>
      <c r="C241" s="143" t="s">
        <v>458</v>
      </c>
      <c r="D241" s="143"/>
      <c r="E241" s="163"/>
      <c r="F241" s="163"/>
      <c r="G241" s="164">
        <f>SUM(G235:G240)</f>
        <v>307</v>
      </c>
      <c r="H241" s="143"/>
      <c r="I241" s="163">
        <f>SUM(I235:I240)</f>
        <v>6</v>
      </c>
      <c r="J241" s="167">
        <v>6</v>
      </c>
      <c r="K241" s="166">
        <v>574.8</v>
      </c>
    </row>
    <row r="242" ht="24" spans="1:11">
      <c r="A242" s="48"/>
      <c r="B242" s="49" t="s">
        <v>505</v>
      </c>
      <c r="C242" s="48" t="s">
        <v>241</v>
      </c>
      <c r="D242" s="49" t="s">
        <v>506</v>
      </c>
      <c r="E242" s="66" t="s">
        <v>507</v>
      </c>
      <c r="F242" s="66" t="s">
        <v>508</v>
      </c>
      <c r="G242" s="48">
        <f>350+850</f>
        <v>1200</v>
      </c>
      <c r="H242" s="51" t="s">
        <v>30</v>
      </c>
      <c r="I242" s="66">
        <v>2</v>
      </c>
      <c r="J242" s="48"/>
      <c r="K242" s="80"/>
    </row>
    <row r="243" ht="24" spans="1:11">
      <c r="A243" s="48"/>
      <c r="B243" s="48"/>
      <c r="C243" s="48" t="s">
        <v>241</v>
      </c>
      <c r="D243" s="49" t="s">
        <v>509</v>
      </c>
      <c r="E243" s="66" t="s">
        <v>510</v>
      </c>
      <c r="F243" s="66" t="s">
        <v>24</v>
      </c>
      <c r="G243" s="48">
        <v>40</v>
      </c>
      <c r="H243" s="48">
        <v>2016</v>
      </c>
      <c r="I243" s="66">
        <v>1</v>
      </c>
      <c r="J243" s="48"/>
      <c r="K243" s="80"/>
    </row>
    <row r="244" spans="1:11">
      <c r="A244" s="48"/>
      <c r="B244" s="48"/>
      <c r="C244" s="48" t="s">
        <v>241</v>
      </c>
      <c r="D244" s="49" t="s">
        <v>511</v>
      </c>
      <c r="E244" s="66" t="s">
        <v>512</v>
      </c>
      <c r="F244" s="66" t="s">
        <v>21</v>
      </c>
      <c r="G244" s="48">
        <v>80</v>
      </c>
      <c r="H244" s="48">
        <v>2017</v>
      </c>
      <c r="I244" s="66">
        <v>1</v>
      </c>
      <c r="J244" s="48"/>
      <c r="K244" s="80"/>
    </row>
    <row r="245" ht="24" spans="1:11">
      <c r="A245" s="48"/>
      <c r="B245" s="48"/>
      <c r="C245" s="48" t="s">
        <v>513</v>
      </c>
      <c r="D245" s="49" t="s">
        <v>514</v>
      </c>
      <c r="E245" s="66" t="s">
        <v>515</v>
      </c>
      <c r="F245" s="66" t="s">
        <v>446</v>
      </c>
      <c r="G245" s="48">
        <f>80+100</f>
        <v>180</v>
      </c>
      <c r="H245" s="51" t="s">
        <v>30</v>
      </c>
      <c r="I245" s="66">
        <v>2</v>
      </c>
      <c r="J245" s="48"/>
      <c r="K245" s="80"/>
    </row>
    <row r="246" ht="24" spans="1:11">
      <c r="A246" s="48"/>
      <c r="B246" s="48"/>
      <c r="C246" s="48" t="s">
        <v>516</v>
      </c>
      <c r="D246" s="49" t="s">
        <v>517</v>
      </c>
      <c r="E246" s="66" t="s">
        <v>518</v>
      </c>
      <c r="F246" s="66" t="s">
        <v>462</v>
      </c>
      <c r="G246" s="48">
        <f>130+50</f>
        <v>180</v>
      </c>
      <c r="H246" s="51" t="s">
        <v>30</v>
      </c>
      <c r="I246" s="66">
        <v>2</v>
      </c>
      <c r="J246" s="48"/>
      <c r="K246" s="80"/>
    </row>
    <row r="247" ht="24" spans="1:11">
      <c r="A247" s="48"/>
      <c r="B247" s="48"/>
      <c r="C247" s="48" t="s">
        <v>516</v>
      </c>
      <c r="D247" s="49" t="s">
        <v>519</v>
      </c>
      <c r="E247" s="66" t="s">
        <v>520</v>
      </c>
      <c r="F247" s="66" t="s">
        <v>462</v>
      </c>
      <c r="G247" s="48">
        <f>90+40</f>
        <v>130</v>
      </c>
      <c r="H247" s="51" t="s">
        <v>30</v>
      </c>
      <c r="I247" s="66">
        <v>2</v>
      </c>
      <c r="J247" s="48"/>
      <c r="K247" s="80"/>
    </row>
    <row r="248" ht="24" spans="1:11">
      <c r="A248" s="48"/>
      <c r="B248" s="48"/>
      <c r="C248" s="48" t="s">
        <v>521</v>
      </c>
      <c r="D248" s="49" t="s">
        <v>522</v>
      </c>
      <c r="E248" s="66" t="s">
        <v>523</v>
      </c>
      <c r="F248" s="66" t="s">
        <v>446</v>
      </c>
      <c r="G248" s="48">
        <f>80+120</f>
        <v>200</v>
      </c>
      <c r="H248" s="51" t="s">
        <v>30</v>
      </c>
      <c r="I248" s="66">
        <v>2</v>
      </c>
      <c r="J248" s="48"/>
      <c r="K248" s="80"/>
    </row>
    <row r="249" ht="24" spans="1:11">
      <c r="A249" s="48"/>
      <c r="B249" s="48"/>
      <c r="C249" s="48" t="s">
        <v>521</v>
      </c>
      <c r="D249" s="49" t="s">
        <v>524</v>
      </c>
      <c r="E249" s="66" t="s">
        <v>525</v>
      </c>
      <c r="F249" s="66" t="s">
        <v>446</v>
      </c>
      <c r="G249" s="48">
        <f>80+130</f>
        <v>210</v>
      </c>
      <c r="H249" s="51" t="s">
        <v>30</v>
      </c>
      <c r="I249" s="66">
        <v>2</v>
      </c>
      <c r="J249" s="48"/>
      <c r="K249" s="80"/>
    </row>
    <row r="250" ht="36" spans="1:11">
      <c r="A250" s="48"/>
      <c r="B250" s="48"/>
      <c r="C250" s="48" t="s">
        <v>526</v>
      </c>
      <c r="D250" s="49" t="s">
        <v>527</v>
      </c>
      <c r="E250" s="66" t="s">
        <v>528</v>
      </c>
      <c r="F250" s="66" t="s">
        <v>17</v>
      </c>
      <c r="G250" s="48">
        <f>200+100</f>
        <v>300</v>
      </c>
      <c r="H250" s="51" t="s">
        <v>30</v>
      </c>
      <c r="I250" s="66">
        <v>2</v>
      </c>
      <c r="J250" s="48"/>
      <c r="K250" s="80"/>
    </row>
    <row r="251" ht="24" spans="1:11">
      <c r="A251" s="48"/>
      <c r="B251" s="48"/>
      <c r="C251" s="48" t="s">
        <v>529</v>
      </c>
      <c r="D251" s="49" t="s">
        <v>530</v>
      </c>
      <c r="E251" s="66" t="s">
        <v>531</v>
      </c>
      <c r="F251" s="66" t="s">
        <v>462</v>
      </c>
      <c r="G251" s="48">
        <f>130+50</f>
        <v>180</v>
      </c>
      <c r="H251" s="51" t="s">
        <v>30</v>
      </c>
      <c r="I251" s="66">
        <v>2</v>
      </c>
      <c r="J251" s="48"/>
      <c r="K251" s="80"/>
    </row>
    <row r="252" ht="36" spans="1:11">
      <c r="A252" s="48"/>
      <c r="B252" s="48"/>
      <c r="C252" s="48" t="s">
        <v>532</v>
      </c>
      <c r="D252" s="49" t="s">
        <v>533</v>
      </c>
      <c r="E252" s="66" t="s">
        <v>534</v>
      </c>
      <c r="F252" s="66" t="s">
        <v>446</v>
      </c>
      <c r="G252" s="48">
        <f>100+120</f>
        <v>220</v>
      </c>
      <c r="H252" s="51" t="s">
        <v>30</v>
      </c>
      <c r="I252" s="66">
        <v>2</v>
      </c>
      <c r="J252" s="48"/>
      <c r="K252" s="80"/>
    </row>
    <row r="253" spans="1:11">
      <c r="A253" s="48"/>
      <c r="B253" s="48"/>
      <c r="C253" s="48" t="s">
        <v>535</v>
      </c>
      <c r="D253" s="49" t="s">
        <v>536</v>
      </c>
      <c r="E253" s="66" t="s">
        <v>537</v>
      </c>
      <c r="F253" s="66" t="s">
        <v>17</v>
      </c>
      <c r="G253" s="48">
        <f>280+420</f>
        <v>700</v>
      </c>
      <c r="H253" s="51" t="s">
        <v>30</v>
      </c>
      <c r="I253" s="66">
        <v>2</v>
      </c>
      <c r="J253" s="48"/>
      <c r="K253" s="80"/>
    </row>
    <row r="254" s="154" customFormat="1" ht="24" spans="1:11">
      <c r="A254" s="141" t="s">
        <v>456</v>
      </c>
      <c r="B254" s="143" t="s">
        <v>505</v>
      </c>
      <c r="C254" s="143" t="s">
        <v>458</v>
      </c>
      <c r="D254" s="143"/>
      <c r="E254" s="163"/>
      <c r="F254" s="163"/>
      <c r="G254" s="164">
        <f>SUM(G242:G253)</f>
        <v>3620</v>
      </c>
      <c r="H254" s="143"/>
      <c r="I254" s="163">
        <f>SUM(I242:I253)</f>
        <v>22</v>
      </c>
      <c r="J254" s="168">
        <v>21</v>
      </c>
      <c r="K254" s="166">
        <v>2148.9</v>
      </c>
    </row>
    <row r="255" ht="24" spans="1:11">
      <c r="A255" s="49"/>
      <c r="B255" s="73" t="s">
        <v>538</v>
      </c>
      <c r="C255" s="49" t="s">
        <v>468</v>
      </c>
      <c r="D255" s="49" t="s">
        <v>539</v>
      </c>
      <c r="E255" s="63" t="s">
        <v>540</v>
      </c>
      <c r="F255" s="63" t="s">
        <v>17</v>
      </c>
      <c r="G255" s="49">
        <f>160+110</f>
        <v>270</v>
      </c>
      <c r="H255" s="64" t="s">
        <v>18</v>
      </c>
      <c r="I255" s="63">
        <v>2</v>
      </c>
      <c r="J255" s="49"/>
      <c r="K255" s="80"/>
    </row>
    <row r="256" ht="24" spans="1:11">
      <c r="A256" s="49"/>
      <c r="B256" s="49"/>
      <c r="C256" s="49" t="s">
        <v>498</v>
      </c>
      <c r="D256" s="49" t="s">
        <v>541</v>
      </c>
      <c r="E256" s="63" t="s">
        <v>542</v>
      </c>
      <c r="F256" s="63" t="s">
        <v>543</v>
      </c>
      <c r="G256" s="49">
        <v>110</v>
      </c>
      <c r="H256" s="64">
        <v>2015</v>
      </c>
      <c r="I256" s="63">
        <v>1</v>
      </c>
      <c r="J256" s="49"/>
      <c r="K256" s="80"/>
    </row>
    <row r="257" ht="24" spans="1:11">
      <c r="A257" s="49"/>
      <c r="B257" s="49"/>
      <c r="C257" s="49" t="s">
        <v>498</v>
      </c>
      <c r="D257" s="49" t="s">
        <v>544</v>
      </c>
      <c r="E257" s="63" t="s">
        <v>545</v>
      </c>
      <c r="F257" s="63" t="s">
        <v>546</v>
      </c>
      <c r="G257" s="49">
        <f>180+120</f>
        <v>300</v>
      </c>
      <c r="H257" s="64" t="s">
        <v>30</v>
      </c>
      <c r="I257" s="63">
        <v>2</v>
      </c>
      <c r="J257" s="49"/>
      <c r="K257" s="80"/>
    </row>
    <row r="258" ht="24" spans="1:11">
      <c r="A258" s="49"/>
      <c r="B258" s="49"/>
      <c r="C258" s="49" t="s">
        <v>547</v>
      </c>
      <c r="D258" s="49" t="s">
        <v>548</v>
      </c>
      <c r="E258" s="63" t="s">
        <v>549</v>
      </c>
      <c r="F258" s="63" t="s">
        <v>462</v>
      </c>
      <c r="G258" s="49">
        <f>120+180</f>
        <v>300</v>
      </c>
      <c r="H258" s="64" t="s">
        <v>18</v>
      </c>
      <c r="I258" s="63">
        <v>2</v>
      </c>
      <c r="J258" s="49"/>
      <c r="K258" s="80"/>
    </row>
    <row r="259" ht="24" spans="1:11">
      <c r="A259" s="49"/>
      <c r="B259" s="49"/>
      <c r="C259" s="49" t="s">
        <v>547</v>
      </c>
      <c r="D259" s="49" t="s">
        <v>550</v>
      </c>
      <c r="E259" s="63" t="s">
        <v>551</v>
      </c>
      <c r="F259" s="63" t="s">
        <v>462</v>
      </c>
      <c r="G259" s="49">
        <f>130+100</f>
        <v>230</v>
      </c>
      <c r="H259" s="64" t="s">
        <v>18</v>
      </c>
      <c r="I259" s="63">
        <v>2</v>
      </c>
      <c r="J259" s="49"/>
      <c r="K259" s="80"/>
    </row>
    <row r="260" ht="24" spans="1:11">
      <c r="A260" s="49"/>
      <c r="B260" s="49"/>
      <c r="C260" s="49" t="s">
        <v>547</v>
      </c>
      <c r="D260" s="49" t="s">
        <v>552</v>
      </c>
      <c r="E260" s="63" t="s">
        <v>553</v>
      </c>
      <c r="F260" s="63" t="s">
        <v>446</v>
      </c>
      <c r="G260" s="49">
        <f>68+232</f>
        <v>300</v>
      </c>
      <c r="H260" s="64" t="s">
        <v>30</v>
      </c>
      <c r="I260" s="63">
        <v>2</v>
      </c>
      <c r="J260" s="49"/>
      <c r="K260" s="80"/>
    </row>
    <row r="261" ht="24" spans="1:11">
      <c r="A261" s="49"/>
      <c r="B261" s="49"/>
      <c r="C261" s="49" t="s">
        <v>547</v>
      </c>
      <c r="D261" s="49" t="s">
        <v>554</v>
      </c>
      <c r="E261" s="63" t="s">
        <v>555</v>
      </c>
      <c r="F261" s="63" t="s">
        <v>543</v>
      </c>
      <c r="G261" s="49">
        <v>60</v>
      </c>
      <c r="H261" s="49">
        <v>2015</v>
      </c>
      <c r="I261" s="63">
        <v>1</v>
      </c>
      <c r="J261" s="49"/>
      <c r="K261" s="80"/>
    </row>
    <row r="262" ht="24" spans="1:11">
      <c r="A262" s="49"/>
      <c r="B262" s="49"/>
      <c r="C262" s="49" t="s">
        <v>556</v>
      </c>
      <c r="D262" s="49" t="s">
        <v>557</v>
      </c>
      <c r="E262" s="63" t="s">
        <v>558</v>
      </c>
      <c r="F262" s="63" t="s">
        <v>543</v>
      </c>
      <c r="G262" s="49">
        <v>100</v>
      </c>
      <c r="H262" s="49">
        <v>2015</v>
      </c>
      <c r="I262" s="63">
        <v>1</v>
      </c>
      <c r="J262" s="49"/>
      <c r="K262" s="80"/>
    </row>
    <row r="263" ht="24" spans="1:11">
      <c r="A263" s="49"/>
      <c r="B263" s="49"/>
      <c r="C263" s="49" t="s">
        <v>556</v>
      </c>
      <c r="D263" s="49" t="s">
        <v>559</v>
      </c>
      <c r="E263" s="63" t="s">
        <v>560</v>
      </c>
      <c r="F263" s="63" t="s">
        <v>446</v>
      </c>
      <c r="G263" s="49">
        <f>80+50</f>
        <v>130</v>
      </c>
      <c r="H263" s="64" t="s">
        <v>30</v>
      </c>
      <c r="I263" s="63">
        <v>2</v>
      </c>
      <c r="J263" s="49"/>
      <c r="K263" s="80"/>
    </row>
    <row r="264" ht="24" spans="1:11">
      <c r="A264" s="49"/>
      <c r="B264" s="49"/>
      <c r="C264" s="49" t="s">
        <v>561</v>
      </c>
      <c r="D264" s="49" t="s">
        <v>562</v>
      </c>
      <c r="E264" s="63" t="s">
        <v>563</v>
      </c>
      <c r="F264" s="63" t="s">
        <v>446</v>
      </c>
      <c r="G264" s="49">
        <f>70+160</f>
        <v>230</v>
      </c>
      <c r="H264" s="64" t="s">
        <v>30</v>
      </c>
      <c r="I264" s="63">
        <v>2</v>
      </c>
      <c r="J264" s="49"/>
      <c r="K264" s="80"/>
    </row>
    <row r="265" ht="24" spans="1:11">
      <c r="A265" s="49"/>
      <c r="B265" s="49"/>
      <c r="C265" s="49" t="s">
        <v>561</v>
      </c>
      <c r="D265" s="49" t="s">
        <v>564</v>
      </c>
      <c r="E265" s="63" t="s">
        <v>565</v>
      </c>
      <c r="F265" s="63" t="s">
        <v>17</v>
      </c>
      <c r="G265" s="49">
        <f>200+140</f>
        <v>340</v>
      </c>
      <c r="H265" s="64" t="s">
        <v>18</v>
      </c>
      <c r="I265" s="63">
        <v>2</v>
      </c>
      <c r="J265" s="49"/>
      <c r="K265" s="80"/>
    </row>
    <row r="266" spans="1:11">
      <c r="A266" s="49"/>
      <c r="B266" s="49"/>
      <c r="C266" s="49" t="s">
        <v>561</v>
      </c>
      <c r="D266" s="49" t="s">
        <v>566</v>
      </c>
      <c r="E266" s="63" t="s">
        <v>567</v>
      </c>
      <c r="F266" s="63" t="s">
        <v>543</v>
      </c>
      <c r="G266" s="49">
        <v>80</v>
      </c>
      <c r="H266" s="49">
        <v>2015</v>
      </c>
      <c r="I266" s="63">
        <v>1</v>
      </c>
      <c r="J266" s="49"/>
      <c r="K266" s="80"/>
    </row>
    <row r="267" ht="24" spans="1:11">
      <c r="A267" s="49"/>
      <c r="B267" s="49"/>
      <c r="C267" s="49" t="s">
        <v>568</v>
      </c>
      <c r="D267" s="49" t="s">
        <v>569</v>
      </c>
      <c r="E267" s="63" t="s">
        <v>570</v>
      </c>
      <c r="F267" s="63" t="s">
        <v>462</v>
      </c>
      <c r="G267" s="49">
        <f>150+110</f>
        <v>260</v>
      </c>
      <c r="H267" s="64" t="s">
        <v>18</v>
      </c>
      <c r="I267" s="63">
        <v>2</v>
      </c>
      <c r="J267" s="49"/>
      <c r="K267" s="80"/>
    </row>
    <row r="268" ht="24" spans="1:11">
      <c r="A268" s="49"/>
      <c r="B268" s="49"/>
      <c r="C268" s="49" t="s">
        <v>568</v>
      </c>
      <c r="D268" s="49" t="s">
        <v>571</v>
      </c>
      <c r="E268" s="63" t="s">
        <v>572</v>
      </c>
      <c r="F268" s="63" t="s">
        <v>543</v>
      </c>
      <c r="G268" s="49">
        <v>90</v>
      </c>
      <c r="H268" s="49">
        <v>2015</v>
      </c>
      <c r="I268" s="63">
        <v>1</v>
      </c>
      <c r="J268" s="49"/>
      <c r="K268" s="80"/>
    </row>
    <row r="269" ht="24" spans="1:11">
      <c r="A269" s="49"/>
      <c r="B269" s="49"/>
      <c r="C269" s="49" t="s">
        <v>573</v>
      </c>
      <c r="D269" s="49" t="s">
        <v>574</v>
      </c>
      <c r="E269" s="63" t="s">
        <v>575</v>
      </c>
      <c r="F269" s="63" t="s">
        <v>462</v>
      </c>
      <c r="G269" s="49">
        <f>100+70</f>
        <v>170</v>
      </c>
      <c r="H269" s="64" t="s">
        <v>18</v>
      </c>
      <c r="I269" s="63">
        <v>2</v>
      </c>
      <c r="J269" s="49"/>
      <c r="K269" s="80"/>
    </row>
    <row r="270" spans="1:11">
      <c r="A270" s="49"/>
      <c r="B270" s="49"/>
      <c r="C270" s="49" t="s">
        <v>573</v>
      </c>
      <c r="D270" s="49" t="s">
        <v>576</v>
      </c>
      <c r="E270" s="63" t="s">
        <v>577</v>
      </c>
      <c r="F270" s="63" t="s">
        <v>17</v>
      </c>
      <c r="G270" s="49">
        <f>240+160</f>
        <v>400</v>
      </c>
      <c r="H270" s="64" t="s">
        <v>30</v>
      </c>
      <c r="I270" s="63">
        <v>2</v>
      </c>
      <c r="J270" s="49"/>
      <c r="K270" s="80"/>
    </row>
    <row r="271" ht="24" spans="1:11">
      <c r="A271" s="49"/>
      <c r="B271" s="49"/>
      <c r="C271" s="49" t="s">
        <v>578</v>
      </c>
      <c r="D271" s="49" t="s">
        <v>579</v>
      </c>
      <c r="E271" s="63" t="s">
        <v>580</v>
      </c>
      <c r="F271" s="63" t="s">
        <v>446</v>
      </c>
      <c r="G271" s="49">
        <f>70+210</f>
        <v>280</v>
      </c>
      <c r="H271" s="64" t="s">
        <v>30</v>
      </c>
      <c r="I271" s="63">
        <v>2</v>
      </c>
      <c r="J271" s="49"/>
      <c r="K271" s="80"/>
    </row>
    <row r="272" ht="24" spans="1:11">
      <c r="A272" s="49"/>
      <c r="B272" s="49"/>
      <c r="C272" s="49" t="s">
        <v>578</v>
      </c>
      <c r="D272" s="49" t="s">
        <v>581</v>
      </c>
      <c r="E272" s="63" t="s">
        <v>582</v>
      </c>
      <c r="F272" s="63" t="s">
        <v>543</v>
      </c>
      <c r="G272" s="49">
        <v>130</v>
      </c>
      <c r="H272" s="49">
        <v>2015</v>
      </c>
      <c r="I272" s="63">
        <v>1</v>
      </c>
      <c r="J272" s="49"/>
      <c r="K272" s="80"/>
    </row>
    <row r="273" spans="1:11">
      <c r="A273" s="49"/>
      <c r="B273" s="49"/>
      <c r="C273" s="49" t="s">
        <v>495</v>
      </c>
      <c r="D273" s="49" t="s">
        <v>583</v>
      </c>
      <c r="E273" s="63" t="s">
        <v>584</v>
      </c>
      <c r="F273" s="63" t="s">
        <v>543</v>
      </c>
      <c r="G273" s="49">
        <f>130+90</f>
        <v>220</v>
      </c>
      <c r="H273" s="64" t="s">
        <v>18</v>
      </c>
      <c r="I273" s="63">
        <v>2</v>
      </c>
      <c r="J273" s="49"/>
      <c r="K273" s="80"/>
    </row>
    <row r="274" spans="1:11">
      <c r="A274" s="49"/>
      <c r="B274" s="49"/>
      <c r="C274" s="49" t="s">
        <v>495</v>
      </c>
      <c r="D274" s="49" t="s">
        <v>585</v>
      </c>
      <c r="E274" s="63" t="s">
        <v>586</v>
      </c>
      <c r="F274" s="63" t="s">
        <v>543</v>
      </c>
      <c r="G274" s="49">
        <v>100</v>
      </c>
      <c r="H274" s="49">
        <v>2015</v>
      </c>
      <c r="I274" s="63">
        <v>1</v>
      </c>
      <c r="J274" s="49"/>
      <c r="K274" s="80"/>
    </row>
    <row r="275" spans="1:11">
      <c r="A275" s="49"/>
      <c r="B275" s="49"/>
      <c r="C275" s="49" t="s">
        <v>495</v>
      </c>
      <c r="D275" s="49" t="s">
        <v>587</v>
      </c>
      <c r="E275" s="63" t="s">
        <v>588</v>
      </c>
      <c r="F275" s="63" t="s">
        <v>543</v>
      </c>
      <c r="G275" s="49">
        <v>100</v>
      </c>
      <c r="H275" s="49">
        <v>2015</v>
      </c>
      <c r="I275" s="63">
        <v>1</v>
      </c>
      <c r="J275" s="49"/>
      <c r="K275" s="80"/>
    </row>
    <row r="276" spans="1:11">
      <c r="A276" s="49"/>
      <c r="B276" s="49"/>
      <c r="C276" s="49" t="s">
        <v>589</v>
      </c>
      <c r="D276" s="49" t="s">
        <v>590</v>
      </c>
      <c r="E276" s="63" t="s">
        <v>591</v>
      </c>
      <c r="F276" s="63" t="s">
        <v>543</v>
      </c>
      <c r="G276" s="49">
        <f>160+100</f>
        <v>260</v>
      </c>
      <c r="H276" s="64" t="s">
        <v>18</v>
      </c>
      <c r="I276" s="63">
        <v>2</v>
      </c>
      <c r="J276" s="49"/>
      <c r="K276" s="80"/>
    </row>
    <row r="277" ht="24" spans="1:11">
      <c r="A277" s="49"/>
      <c r="B277" s="49"/>
      <c r="C277" s="49" t="s">
        <v>589</v>
      </c>
      <c r="D277" s="49" t="s">
        <v>592</v>
      </c>
      <c r="E277" s="63" t="s">
        <v>593</v>
      </c>
      <c r="F277" s="63" t="s">
        <v>543</v>
      </c>
      <c r="G277" s="49">
        <v>130</v>
      </c>
      <c r="H277" s="49">
        <v>2015</v>
      </c>
      <c r="I277" s="63">
        <v>1</v>
      </c>
      <c r="J277" s="49"/>
      <c r="K277" s="80"/>
    </row>
    <row r="278" ht="24" spans="1:11">
      <c r="A278" s="49"/>
      <c r="B278" s="49"/>
      <c r="C278" s="49" t="s">
        <v>594</v>
      </c>
      <c r="D278" s="49" t="s">
        <v>595</v>
      </c>
      <c r="E278" s="63" t="s">
        <v>596</v>
      </c>
      <c r="F278" s="63" t="s">
        <v>597</v>
      </c>
      <c r="G278" s="49">
        <f>128+253+240</f>
        <v>621</v>
      </c>
      <c r="H278" s="64" t="s">
        <v>30</v>
      </c>
      <c r="I278" s="63">
        <v>3</v>
      </c>
      <c r="J278" s="49"/>
      <c r="K278" s="80"/>
    </row>
    <row r="279" s="154" customFormat="1" ht="24" spans="1:11">
      <c r="A279" s="141" t="s">
        <v>456</v>
      </c>
      <c r="B279" s="143" t="s">
        <v>538</v>
      </c>
      <c r="C279" s="143" t="s">
        <v>458</v>
      </c>
      <c r="D279" s="143"/>
      <c r="E279" s="163"/>
      <c r="F279" s="163"/>
      <c r="G279" s="164">
        <f>SUM(G255:G278)</f>
        <v>5211</v>
      </c>
      <c r="H279" s="143"/>
      <c r="I279" s="163">
        <f>SUM(I255:I278)</f>
        <v>40</v>
      </c>
      <c r="J279" s="169">
        <v>40</v>
      </c>
      <c r="K279" s="166">
        <v>5198.1</v>
      </c>
    </row>
    <row r="280" ht="24" spans="1:11">
      <c r="A280" s="49"/>
      <c r="B280" s="73" t="s">
        <v>598</v>
      </c>
      <c r="C280" s="49" t="s">
        <v>513</v>
      </c>
      <c r="D280" s="49" t="s">
        <v>599</v>
      </c>
      <c r="E280" s="63" t="s">
        <v>600</v>
      </c>
      <c r="F280" s="63" t="s">
        <v>543</v>
      </c>
      <c r="G280" s="49">
        <v>100</v>
      </c>
      <c r="H280" s="64">
        <v>2015</v>
      </c>
      <c r="I280" s="63">
        <v>1</v>
      </c>
      <c r="J280" s="49"/>
      <c r="K280" s="80"/>
    </row>
    <row r="281" ht="24" spans="1:11">
      <c r="A281" s="49"/>
      <c r="B281" s="49"/>
      <c r="C281" s="49" t="s">
        <v>241</v>
      </c>
      <c r="D281" s="49" t="s">
        <v>601</v>
      </c>
      <c r="E281" s="63" t="s">
        <v>602</v>
      </c>
      <c r="F281" s="63" t="s">
        <v>24</v>
      </c>
      <c r="G281" s="49">
        <f>400+200</f>
        <v>600</v>
      </c>
      <c r="H281" s="64" t="s">
        <v>18</v>
      </c>
      <c r="I281" s="63">
        <v>2</v>
      </c>
      <c r="J281" s="49"/>
      <c r="K281" s="80"/>
    </row>
    <row r="282" spans="1:11">
      <c r="A282" s="49"/>
      <c r="B282" s="49"/>
      <c r="C282" s="49" t="s">
        <v>241</v>
      </c>
      <c r="D282" s="49" t="s">
        <v>603</v>
      </c>
      <c r="E282" s="63" t="s">
        <v>604</v>
      </c>
      <c r="F282" s="63" t="s">
        <v>24</v>
      </c>
      <c r="G282" s="49">
        <v>100</v>
      </c>
      <c r="H282" s="64">
        <v>2015</v>
      </c>
      <c r="I282" s="63">
        <v>1</v>
      </c>
      <c r="J282" s="49"/>
      <c r="K282" s="80"/>
    </row>
    <row r="283" spans="1:11">
      <c r="A283" s="49"/>
      <c r="B283" s="49"/>
      <c r="C283" s="49" t="s">
        <v>241</v>
      </c>
      <c r="D283" s="49" t="s">
        <v>605</v>
      </c>
      <c r="E283" s="63" t="s">
        <v>606</v>
      </c>
      <c r="F283" s="63" t="s">
        <v>24</v>
      </c>
      <c r="G283" s="49">
        <v>70</v>
      </c>
      <c r="H283" s="64">
        <v>2015</v>
      </c>
      <c r="I283" s="63">
        <v>1</v>
      </c>
      <c r="J283" s="49"/>
      <c r="K283" s="80"/>
    </row>
    <row r="284" spans="1:11">
      <c r="A284" s="49"/>
      <c r="B284" s="49"/>
      <c r="C284" s="49" t="s">
        <v>463</v>
      </c>
      <c r="D284" s="49" t="s">
        <v>607</v>
      </c>
      <c r="E284" s="63" t="s">
        <v>608</v>
      </c>
      <c r="F284" s="63" t="s">
        <v>24</v>
      </c>
      <c r="G284" s="49">
        <v>100</v>
      </c>
      <c r="H284" s="64">
        <v>2015</v>
      </c>
      <c r="I284" s="63">
        <v>1</v>
      </c>
      <c r="J284" s="49"/>
      <c r="K284" s="80"/>
    </row>
    <row r="285" spans="1:11">
      <c r="A285" s="49"/>
      <c r="B285" s="49"/>
      <c r="C285" s="49" t="s">
        <v>609</v>
      </c>
      <c r="D285" s="49" t="s">
        <v>610</v>
      </c>
      <c r="E285" s="63" t="s">
        <v>611</v>
      </c>
      <c r="F285" s="63" t="s">
        <v>462</v>
      </c>
      <c r="G285" s="49">
        <f t="shared" ref="G285:G287" si="1">80+160+60</f>
        <v>300</v>
      </c>
      <c r="H285" s="64" t="s">
        <v>612</v>
      </c>
      <c r="I285" s="63">
        <v>3</v>
      </c>
      <c r="J285" s="49"/>
      <c r="K285" s="80"/>
    </row>
    <row r="286" spans="1:11">
      <c r="A286" s="49"/>
      <c r="B286" s="49"/>
      <c r="C286" s="49" t="s">
        <v>613</v>
      </c>
      <c r="D286" s="49" t="s">
        <v>614</v>
      </c>
      <c r="E286" s="63" t="s">
        <v>615</v>
      </c>
      <c r="F286" s="63" t="s">
        <v>24</v>
      </c>
      <c r="G286" s="49">
        <f t="shared" si="1"/>
        <v>300</v>
      </c>
      <c r="H286" s="64" t="s">
        <v>612</v>
      </c>
      <c r="I286" s="63">
        <v>3</v>
      </c>
      <c r="J286" s="49"/>
      <c r="K286" s="80"/>
    </row>
    <row r="287" ht="24" spans="1:11">
      <c r="A287" s="49"/>
      <c r="B287" s="49"/>
      <c r="C287" s="49" t="s">
        <v>616</v>
      </c>
      <c r="D287" s="49" t="s">
        <v>617</v>
      </c>
      <c r="E287" s="63" t="s">
        <v>618</v>
      </c>
      <c r="F287" s="63" t="s">
        <v>24</v>
      </c>
      <c r="G287" s="49">
        <f t="shared" si="1"/>
        <v>300</v>
      </c>
      <c r="H287" s="64" t="s">
        <v>612</v>
      </c>
      <c r="I287" s="63">
        <v>3</v>
      </c>
      <c r="J287" s="49"/>
      <c r="K287" s="80"/>
    </row>
    <row r="288" ht="24" spans="1:11">
      <c r="A288" s="49"/>
      <c r="B288" s="49"/>
      <c r="C288" s="49" t="s">
        <v>619</v>
      </c>
      <c r="D288" s="49" t="s">
        <v>620</v>
      </c>
      <c r="E288" s="63" t="s">
        <v>621</v>
      </c>
      <c r="F288" s="63" t="s">
        <v>17</v>
      </c>
      <c r="G288" s="49">
        <f t="shared" ref="G288:G292" si="2">90+120</f>
        <v>210</v>
      </c>
      <c r="H288" s="64" t="s">
        <v>30</v>
      </c>
      <c r="I288" s="63">
        <v>2</v>
      </c>
      <c r="J288" s="49"/>
      <c r="K288" s="80"/>
    </row>
    <row r="289" ht="24" spans="1:11">
      <c r="A289" s="49"/>
      <c r="B289" s="49"/>
      <c r="C289" s="49" t="s">
        <v>622</v>
      </c>
      <c r="D289" s="49" t="s">
        <v>623</v>
      </c>
      <c r="E289" s="63" t="s">
        <v>624</v>
      </c>
      <c r="F289" s="63" t="s">
        <v>543</v>
      </c>
      <c r="G289" s="49">
        <f>170+110</f>
        <v>280</v>
      </c>
      <c r="H289" s="64" t="s">
        <v>18</v>
      </c>
      <c r="I289" s="63">
        <v>2</v>
      </c>
      <c r="J289" s="49"/>
      <c r="K289" s="80"/>
    </row>
    <row r="290" spans="1:11">
      <c r="A290" s="49"/>
      <c r="B290" s="49"/>
      <c r="C290" s="49" t="s">
        <v>625</v>
      </c>
      <c r="D290" s="49" t="s">
        <v>626</v>
      </c>
      <c r="E290" s="63" t="s">
        <v>627</v>
      </c>
      <c r="F290" s="63" t="s">
        <v>17</v>
      </c>
      <c r="G290" s="49">
        <f>48+122</f>
        <v>170</v>
      </c>
      <c r="H290" s="64" t="s">
        <v>30</v>
      </c>
      <c r="I290" s="63">
        <v>2</v>
      </c>
      <c r="J290" s="49"/>
      <c r="K290" s="80"/>
    </row>
    <row r="291" spans="1:11">
      <c r="A291" s="49"/>
      <c r="B291" s="49"/>
      <c r="C291" s="49" t="s">
        <v>628</v>
      </c>
      <c r="D291" s="49" t="s">
        <v>629</v>
      </c>
      <c r="E291" s="63" t="s">
        <v>630</v>
      </c>
      <c r="F291" s="63" t="s">
        <v>17</v>
      </c>
      <c r="G291" s="49">
        <f t="shared" si="2"/>
        <v>210</v>
      </c>
      <c r="H291" s="64" t="s">
        <v>30</v>
      </c>
      <c r="I291" s="63">
        <v>2</v>
      </c>
      <c r="J291" s="49"/>
      <c r="K291" s="80"/>
    </row>
    <row r="292" spans="1:11">
      <c r="A292" s="49"/>
      <c r="B292" s="49"/>
      <c r="C292" s="49" t="s">
        <v>631</v>
      </c>
      <c r="D292" s="49" t="s">
        <v>632</v>
      </c>
      <c r="E292" s="63" t="s">
        <v>633</v>
      </c>
      <c r="F292" s="63" t="s">
        <v>17</v>
      </c>
      <c r="G292" s="49">
        <f t="shared" si="2"/>
        <v>210</v>
      </c>
      <c r="H292" s="64" t="s">
        <v>30</v>
      </c>
      <c r="I292" s="63">
        <v>2</v>
      </c>
      <c r="J292" s="49"/>
      <c r="K292" s="80"/>
    </row>
    <row r="293" ht="24" spans="1:11">
      <c r="A293" s="49"/>
      <c r="B293" s="49"/>
      <c r="C293" s="49" t="s">
        <v>634</v>
      </c>
      <c r="D293" s="49" t="s">
        <v>635</v>
      </c>
      <c r="E293" s="63" t="s">
        <v>636</v>
      </c>
      <c r="F293" s="63" t="s">
        <v>543</v>
      </c>
      <c r="G293" s="49">
        <f>170+100</f>
        <v>270</v>
      </c>
      <c r="H293" s="64" t="s">
        <v>18</v>
      </c>
      <c r="I293" s="63">
        <v>2</v>
      </c>
      <c r="J293" s="49"/>
      <c r="K293" s="80"/>
    </row>
    <row r="294" ht="24" spans="1:11">
      <c r="A294" s="49"/>
      <c r="B294" s="49"/>
      <c r="C294" s="49" t="s">
        <v>637</v>
      </c>
      <c r="D294" s="49" t="s">
        <v>638</v>
      </c>
      <c r="E294" s="63" t="s">
        <v>639</v>
      </c>
      <c r="F294" s="63" t="s">
        <v>17</v>
      </c>
      <c r="G294" s="49">
        <f>90+120</f>
        <v>210</v>
      </c>
      <c r="H294" s="64" t="s">
        <v>30</v>
      </c>
      <c r="I294" s="63">
        <v>2</v>
      </c>
      <c r="J294" s="49"/>
      <c r="K294" s="80"/>
    </row>
    <row r="295" ht="24" spans="1:11">
      <c r="A295" s="49"/>
      <c r="B295" s="49"/>
      <c r="C295" s="49" t="s">
        <v>640</v>
      </c>
      <c r="D295" s="49" t="s">
        <v>641</v>
      </c>
      <c r="E295" s="63" t="s">
        <v>642</v>
      </c>
      <c r="F295" s="63" t="s">
        <v>24</v>
      </c>
      <c r="G295" s="49">
        <f>100+40</f>
        <v>140</v>
      </c>
      <c r="H295" s="64" t="s">
        <v>18</v>
      </c>
      <c r="I295" s="63">
        <v>2</v>
      </c>
      <c r="J295" s="49"/>
      <c r="K295" s="80"/>
    </row>
    <row r="296" ht="24" spans="1:11">
      <c r="A296" s="49"/>
      <c r="B296" s="49"/>
      <c r="C296" s="49" t="s">
        <v>643</v>
      </c>
      <c r="D296" s="49" t="s">
        <v>644</v>
      </c>
      <c r="E296" s="63" t="s">
        <v>645</v>
      </c>
      <c r="F296" s="63" t="s">
        <v>17</v>
      </c>
      <c r="G296" s="49">
        <f>91+150</f>
        <v>241</v>
      </c>
      <c r="H296" s="64" t="s">
        <v>30</v>
      </c>
      <c r="I296" s="63">
        <v>2</v>
      </c>
      <c r="J296" s="49"/>
      <c r="K296" s="80"/>
    </row>
    <row r="297" ht="24" spans="1:11">
      <c r="A297" s="49"/>
      <c r="B297" s="49"/>
      <c r="C297" s="49" t="s">
        <v>646</v>
      </c>
      <c r="D297" s="49" t="s">
        <v>647</v>
      </c>
      <c r="E297" s="63" t="s">
        <v>648</v>
      </c>
      <c r="F297" s="63" t="s">
        <v>24</v>
      </c>
      <c r="G297" s="49">
        <f>170+100</f>
        <v>270</v>
      </c>
      <c r="H297" s="64" t="s">
        <v>18</v>
      </c>
      <c r="I297" s="63">
        <v>2</v>
      </c>
      <c r="J297" s="49"/>
      <c r="K297" s="80"/>
    </row>
    <row r="298" ht="24" spans="1:11">
      <c r="A298" s="49"/>
      <c r="B298" s="49"/>
      <c r="C298" s="49" t="s">
        <v>649</v>
      </c>
      <c r="D298" s="49" t="s">
        <v>650</v>
      </c>
      <c r="E298" s="63" t="s">
        <v>651</v>
      </c>
      <c r="F298" s="63" t="s">
        <v>543</v>
      </c>
      <c r="G298" s="49">
        <f>180+80</f>
        <v>260</v>
      </c>
      <c r="H298" s="64" t="s">
        <v>18</v>
      </c>
      <c r="I298" s="63">
        <v>2</v>
      </c>
      <c r="J298" s="49"/>
      <c r="K298" s="80"/>
    </row>
    <row r="299" ht="24" spans="1:11">
      <c r="A299" s="49"/>
      <c r="B299" s="49"/>
      <c r="C299" s="49" t="s">
        <v>652</v>
      </c>
      <c r="D299" s="49" t="s">
        <v>653</v>
      </c>
      <c r="E299" s="63" t="s">
        <v>654</v>
      </c>
      <c r="F299" s="63" t="s">
        <v>17</v>
      </c>
      <c r="G299" s="49">
        <f>40+70</f>
        <v>110</v>
      </c>
      <c r="H299" s="64" t="s">
        <v>30</v>
      </c>
      <c r="I299" s="63">
        <v>2</v>
      </c>
      <c r="J299" s="49"/>
      <c r="K299" s="80"/>
    </row>
    <row r="300" s="154" customFormat="1" ht="24" spans="1:11">
      <c r="A300" s="141" t="s">
        <v>456</v>
      </c>
      <c r="B300" s="143" t="s">
        <v>598</v>
      </c>
      <c r="C300" s="143" t="s">
        <v>458</v>
      </c>
      <c r="D300" s="143"/>
      <c r="E300" s="163"/>
      <c r="F300" s="163"/>
      <c r="G300" s="164">
        <f>SUM(G280:G299)</f>
        <v>4451</v>
      </c>
      <c r="H300" s="143"/>
      <c r="I300" s="163">
        <f>SUM(I280:I299)</f>
        <v>39</v>
      </c>
      <c r="J300" s="169">
        <v>38</v>
      </c>
      <c r="K300" s="166">
        <v>4103.1</v>
      </c>
    </row>
    <row r="301" s="154" customFormat="1" spans="1:11">
      <c r="A301" s="141" t="s">
        <v>456</v>
      </c>
      <c r="B301" s="141" t="s">
        <v>136</v>
      </c>
      <c r="C301" s="141"/>
      <c r="D301" s="141"/>
      <c r="E301" s="162"/>
      <c r="F301" s="162"/>
      <c r="G301" s="141">
        <f t="shared" ref="G301:K301" si="3">SUM(G224,G229,G234,G241,G254,G279,G300)</f>
        <v>16409</v>
      </c>
      <c r="H301" s="141"/>
      <c r="I301" s="162">
        <f t="shared" si="3"/>
        <v>127</v>
      </c>
      <c r="J301" s="170">
        <f t="shared" si="3"/>
        <v>119</v>
      </c>
      <c r="K301" s="170">
        <f t="shared" si="3"/>
        <v>14316.9</v>
      </c>
    </row>
    <row r="302" ht="24" spans="1:11">
      <c r="A302" s="49" t="s">
        <v>655</v>
      </c>
      <c r="B302" s="49" t="s">
        <v>656</v>
      </c>
      <c r="C302" s="49" t="s">
        <v>547</v>
      </c>
      <c r="D302" s="49" t="s">
        <v>657</v>
      </c>
      <c r="E302" s="63" t="s">
        <v>658</v>
      </c>
      <c r="F302" s="63" t="s">
        <v>446</v>
      </c>
      <c r="G302" s="49">
        <f>29+121</f>
        <v>150</v>
      </c>
      <c r="H302" s="64" t="s">
        <v>30</v>
      </c>
      <c r="I302" s="63">
        <v>2</v>
      </c>
      <c r="J302" s="49"/>
      <c r="K302" s="80"/>
    </row>
    <row r="303" spans="1:11">
      <c r="A303" s="49"/>
      <c r="B303" s="49"/>
      <c r="C303" s="49" t="s">
        <v>547</v>
      </c>
      <c r="D303" s="49" t="s">
        <v>659</v>
      </c>
      <c r="E303" s="63" t="s">
        <v>660</v>
      </c>
      <c r="F303" s="63" t="s">
        <v>446</v>
      </c>
      <c r="G303" s="49">
        <v>75</v>
      </c>
      <c r="H303" s="49">
        <v>2016</v>
      </c>
      <c r="I303" s="63">
        <v>1</v>
      </c>
      <c r="J303" s="49"/>
      <c r="K303" s="80"/>
    </row>
    <row r="304" spans="1:11">
      <c r="A304" s="49"/>
      <c r="B304" s="49"/>
      <c r="C304" s="49" t="s">
        <v>547</v>
      </c>
      <c r="D304" s="49" t="s">
        <v>661</v>
      </c>
      <c r="E304" s="63" t="s">
        <v>662</v>
      </c>
      <c r="F304" s="63" t="s">
        <v>446</v>
      </c>
      <c r="G304" s="49">
        <v>70</v>
      </c>
      <c r="H304" s="49">
        <v>2016</v>
      </c>
      <c r="I304" s="63">
        <v>1</v>
      </c>
      <c r="J304" s="49"/>
      <c r="K304" s="80"/>
    </row>
    <row r="305" spans="1:11">
      <c r="A305" s="49"/>
      <c r="B305" s="49"/>
      <c r="C305" s="49" t="s">
        <v>547</v>
      </c>
      <c r="D305" s="49" t="s">
        <v>663</v>
      </c>
      <c r="E305" s="63" t="s">
        <v>664</v>
      </c>
      <c r="F305" s="63" t="s">
        <v>446</v>
      </c>
      <c r="G305" s="49">
        <v>70</v>
      </c>
      <c r="H305" s="49">
        <v>2016</v>
      </c>
      <c r="I305" s="63">
        <v>1</v>
      </c>
      <c r="J305" s="49"/>
      <c r="K305" s="80"/>
    </row>
    <row r="306" ht="24" spans="1:11">
      <c r="A306" s="49"/>
      <c r="B306" s="49"/>
      <c r="C306" s="49" t="s">
        <v>547</v>
      </c>
      <c r="D306" s="49" t="s">
        <v>665</v>
      </c>
      <c r="E306" s="63" t="s">
        <v>666</v>
      </c>
      <c r="F306" s="63" t="s">
        <v>446</v>
      </c>
      <c r="G306" s="49">
        <v>60</v>
      </c>
      <c r="H306" s="49">
        <v>2016</v>
      </c>
      <c r="I306" s="63">
        <v>1</v>
      </c>
      <c r="J306" s="49"/>
      <c r="K306" s="80"/>
    </row>
    <row r="307" spans="1:11">
      <c r="A307" s="49"/>
      <c r="B307" s="49"/>
      <c r="C307" s="49" t="s">
        <v>547</v>
      </c>
      <c r="D307" s="49" t="s">
        <v>667</v>
      </c>
      <c r="E307" s="63" t="s">
        <v>668</v>
      </c>
      <c r="F307" s="63" t="s">
        <v>543</v>
      </c>
      <c r="G307" s="49">
        <v>80</v>
      </c>
      <c r="H307" s="49">
        <v>2015</v>
      </c>
      <c r="I307" s="63">
        <v>1</v>
      </c>
      <c r="J307" s="49"/>
      <c r="K307" s="80"/>
    </row>
    <row r="308" spans="1:11">
      <c r="A308" s="49"/>
      <c r="B308" s="49"/>
      <c r="C308" s="49" t="s">
        <v>556</v>
      </c>
      <c r="D308" s="49" t="s">
        <v>669</v>
      </c>
      <c r="E308" s="63" t="s">
        <v>670</v>
      </c>
      <c r="F308" s="63" t="s">
        <v>446</v>
      </c>
      <c r="G308" s="49">
        <v>60</v>
      </c>
      <c r="H308" s="49">
        <v>2016</v>
      </c>
      <c r="I308" s="63">
        <v>1</v>
      </c>
      <c r="J308" s="49"/>
      <c r="K308" s="80"/>
    </row>
    <row r="309" spans="1:11">
      <c r="A309" s="49"/>
      <c r="B309" s="49"/>
      <c r="C309" s="49" t="s">
        <v>556</v>
      </c>
      <c r="D309" s="49" t="s">
        <v>671</v>
      </c>
      <c r="E309" s="63" t="s">
        <v>672</v>
      </c>
      <c r="F309" s="63" t="s">
        <v>446</v>
      </c>
      <c r="G309" s="49">
        <v>50</v>
      </c>
      <c r="H309" s="49">
        <v>2016</v>
      </c>
      <c r="I309" s="63">
        <v>1</v>
      </c>
      <c r="J309" s="49"/>
      <c r="K309" s="80"/>
    </row>
    <row r="310" spans="1:11">
      <c r="A310" s="49"/>
      <c r="B310" s="49"/>
      <c r="C310" s="49" t="s">
        <v>556</v>
      </c>
      <c r="D310" s="49" t="s">
        <v>673</v>
      </c>
      <c r="E310" s="63" t="s">
        <v>674</v>
      </c>
      <c r="F310" s="63" t="s">
        <v>446</v>
      </c>
      <c r="G310" s="49">
        <v>60</v>
      </c>
      <c r="H310" s="49">
        <v>2016</v>
      </c>
      <c r="I310" s="63">
        <v>1</v>
      </c>
      <c r="J310" s="49"/>
      <c r="K310" s="80"/>
    </row>
    <row r="311" spans="1:11">
      <c r="A311" s="49"/>
      <c r="B311" s="49"/>
      <c r="C311" s="49" t="s">
        <v>556</v>
      </c>
      <c r="D311" s="49" t="s">
        <v>675</v>
      </c>
      <c r="E311" s="63" t="s">
        <v>676</v>
      </c>
      <c r="F311" s="63" t="s">
        <v>17</v>
      </c>
      <c r="G311" s="49">
        <f>80+100</f>
        <v>180</v>
      </c>
      <c r="H311" s="64" t="s">
        <v>18</v>
      </c>
      <c r="I311" s="63">
        <v>2</v>
      </c>
      <c r="J311" s="49"/>
      <c r="K311" s="80"/>
    </row>
    <row r="312" spans="1:11">
      <c r="A312" s="49"/>
      <c r="B312" s="49"/>
      <c r="C312" s="49" t="s">
        <v>556</v>
      </c>
      <c r="D312" s="49" t="s">
        <v>677</v>
      </c>
      <c r="E312" s="63" t="s">
        <v>678</v>
      </c>
      <c r="F312" s="63" t="s">
        <v>543</v>
      </c>
      <c r="G312" s="49">
        <v>100</v>
      </c>
      <c r="H312" s="49">
        <v>2015</v>
      </c>
      <c r="I312" s="63">
        <v>1</v>
      </c>
      <c r="J312" s="49"/>
      <c r="K312" s="80"/>
    </row>
    <row r="313" spans="1:11">
      <c r="A313" s="49"/>
      <c r="B313" s="49"/>
      <c r="C313" s="49" t="s">
        <v>556</v>
      </c>
      <c r="D313" s="49" t="s">
        <v>679</v>
      </c>
      <c r="E313" s="63" t="s">
        <v>680</v>
      </c>
      <c r="F313" s="63" t="s">
        <v>446</v>
      </c>
      <c r="G313" s="49">
        <v>50</v>
      </c>
      <c r="H313" s="49">
        <v>2016</v>
      </c>
      <c r="I313" s="63">
        <v>1</v>
      </c>
      <c r="J313" s="49"/>
      <c r="K313" s="80"/>
    </row>
    <row r="314" spans="1:11">
      <c r="A314" s="49"/>
      <c r="B314" s="49"/>
      <c r="C314" s="48" t="s">
        <v>498</v>
      </c>
      <c r="D314" s="48" t="s">
        <v>681</v>
      </c>
      <c r="E314" s="66" t="s">
        <v>682</v>
      </c>
      <c r="F314" s="66" t="s">
        <v>17</v>
      </c>
      <c r="G314" s="48">
        <f>110+80</f>
        <v>190</v>
      </c>
      <c r="H314" s="64" t="s">
        <v>18</v>
      </c>
      <c r="I314" s="63">
        <v>2</v>
      </c>
      <c r="J314" s="49"/>
      <c r="K314" s="80"/>
    </row>
    <row r="315" s="154" customFormat="1" ht="24" spans="1:11">
      <c r="A315" s="143" t="s">
        <v>655</v>
      </c>
      <c r="B315" s="143" t="s">
        <v>656</v>
      </c>
      <c r="C315" s="143" t="s">
        <v>458</v>
      </c>
      <c r="D315" s="143"/>
      <c r="E315" s="163"/>
      <c r="F315" s="163"/>
      <c r="G315" s="164">
        <f>SUM(G302:G314)</f>
        <v>1195</v>
      </c>
      <c r="H315" s="143"/>
      <c r="I315" s="163">
        <f>SUM(I302:I314)</f>
        <v>16</v>
      </c>
      <c r="J315" s="169">
        <v>14</v>
      </c>
      <c r="K315" s="166">
        <v>1123.5</v>
      </c>
    </row>
    <row r="316" ht="24" spans="1:11">
      <c r="A316" s="49"/>
      <c r="B316" s="49" t="s">
        <v>683</v>
      </c>
      <c r="C316" s="49" t="s">
        <v>241</v>
      </c>
      <c r="D316" s="49" t="s">
        <v>684</v>
      </c>
      <c r="E316" s="63" t="s">
        <v>685</v>
      </c>
      <c r="F316" s="63" t="s">
        <v>24</v>
      </c>
      <c r="G316" s="49">
        <f>70+20</f>
        <v>90</v>
      </c>
      <c r="H316" s="64" t="s">
        <v>18</v>
      </c>
      <c r="I316" s="63">
        <v>2</v>
      </c>
      <c r="J316" s="49"/>
      <c r="K316" s="80"/>
    </row>
    <row r="317" spans="1:11">
      <c r="A317" s="49"/>
      <c r="B317" s="49"/>
      <c r="C317" s="49" t="s">
        <v>241</v>
      </c>
      <c r="D317" s="49" t="s">
        <v>686</v>
      </c>
      <c r="E317" s="63" t="s">
        <v>687</v>
      </c>
      <c r="F317" s="63" t="s">
        <v>446</v>
      </c>
      <c r="G317" s="49">
        <f>30+30</f>
        <v>60</v>
      </c>
      <c r="H317" s="111" t="s">
        <v>30</v>
      </c>
      <c r="I317" s="63">
        <v>2</v>
      </c>
      <c r="J317" s="49"/>
      <c r="K317" s="80"/>
    </row>
    <row r="318" spans="1:11">
      <c r="A318" s="49"/>
      <c r="B318" s="49"/>
      <c r="C318" s="49" t="s">
        <v>241</v>
      </c>
      <c r="D318" s="49" t="s">
        <v>688</v>
      </c>
      <c r="E318" s="63" t="s">
        <v>689</v>
      </c>
      <c r="F318" s="63" t="s">
        <v>17</v>
      </c>
      <c r="G318" s="49">
        <f>40+50+10</f>
        <v>100</v>
      </c>
      <c r="H318" s="64" t="s">
        <v>612</v>
      </c>
      <c r="I318" s="63">
        <v>3</v>
      </c>
      <c r="J318" s="49"/>
      <c r="K318" s="80"/>
    </row>
    <row r="319" spans="1:11">
      <c r="A319" s="49"/>
      <c r="B319" s="49"/>
      <c r="C319" s="49" t="s">
        <v>241</v>
      </c>
      <c r="D319" s="49" t="s">
        <v>690</v>
      </c>
      <c r="E319" s="63" t="s">
        <v>691</v>
      </c>
      <c r="F319" s="63" t="s">
        <v>462</v>
      </c>
      <c r="G319" s="49">
        <f>40+30+10</f>
        <v>80</v>
      </c>
      <c r="H319" s="64" t="s">
        <v>612</v>
      </c>
      <c r="I319" s="63">
        <v>3</v>
      </c>
      <c r="J319" s="49"/>
      <c r="K319" s="80"/>
    </row>
    <row r="320" ht="24" spans="1:11">
      <c r="A320" s="49"/>
      <c r="B320" s="49"/>
      <c r="C320" s="49" t="s">
        <v>241</v>
      </c>
      <c r="D320" s="49" t="s">
        <v>692</v>
      </c>
      <c r="E320" s="63" t="s">
        <v>693</v>
      </c>
      <c r="F320" s="63" t="s">
        <v>543</v>
      </c>
      <c r="G320" s="49">
        <f>30+20</f>
        <v>50</v>
      </c>
      <c r="H320" s="64" t="s">
        <v>18</v>
      </c>
      <c r="I320" s="63">
        <v>2</v>
      </c>
      <c r="J320" s="49"/>
      <c r="K320" s="80"/>
    </row>
    <row r="321" spans="1:11">
      <c r="A321" s="49"/>
      <c r="B321" s="49"/>
      <c r="C321" s="49" t="s">
        <v>241</v>
      </c>
      <c r="D321" s="49" t="s">
        <v>694</v>
      </c>
      <c r="E321" s="63" t="s">
        <v>695</v>
      </c>
      <c r="F321" s="63" t="s">
        <v>24</v>
      </c>
      <c r="G321" s="49">
        <v>33</v>
      </c>
      <c r="H321" s="64">
        <v>2015</v>
      </c>
      <c r="I321" s="63">
        <v>1</v>
      </c>
      <c r="J321" s="49"/>
      <c r="K321" s="80"/>
    </row>
    <row r="322" spans="1:11">
      <c r="A322" s="49"/>
      <c r="B322" s="49"/>
      <c r="C322" s="49" t="s">
        <v>241</v>
      </c>
      <c r="D322" s="49" t="s">
        <v>696</v>
      </c>
      <c r="E322" s="63" t="s">
        <v>697</v>
      </c>
      <c r="F322" s="63" t="s">
        <v>543</v>
      </c>
      <c r="G322" s="49">
        <v>30</v>
      </c>
      <c r="H322" s="64">
        <v>2015</v>
      </c>
      <c r="I322" s="63">
        <v>1</v>
      </c>
      <c r="J322" s="49"/>
      <c r="K322" s="80"/>
    </row>
    <row r="323" ht="24" spans="1:11">
      <c r="A323" s="49"/>
      <c r="B323" s="49"/>
      <c r="C323" s="49" t="s">
        <v>241</v>
      </c>
      <c r="D323" s="49" t="s">
        <v>698</v>
      </c>
      <c r="E323" s="63" t="s">
        <v>699</v>
      </c>
      <c r="F323" s="63" t="s">
        <v>24</v>
      </c>
      <c r="G323" s="49">
        <f>40+20</f>
        <v>60</v>
      </c>
      <c r="H323" s="64" t="s">
        <v>18</v>
      </c>
      <c r="I323" s="63">
        <v>2</v>
      </c>
      <c r="J323" s="49"/>
      <c r="K323" s="80"/>
    </row>
    <row r="324" spans="1:11">
      <c r="A324" s="49"/>
      <c r="B324" s="49"/>
      <c r="C324" s="49" t="s">
        <v>416</v>
      </c>
      <c r="D324" s="49" t="s">
        <v>700</v>
      </c>
      <c r="E324" s="63" t="s">
        <v>701</v>
      </c>
      <c r="F324" s="63" t="s">
        <v>17</v>
      </c>
      <c r="G324" s="49">
        <f>40+30+10</f>
        <v>80</v>
      </c>
      <c r="H324" s="64" t="s">
        <v>612</v>
      </c>
      <c r="I324" s="63">
        <v>3</v>
      </c>
      <c r="J324" s="49"/>
      <c r="K324" s="80"/>
    </row>
    <row r="325" spans="1:11">
      <c r="A325" s="49"/>
      <c r="B325" s="49"/>
      <c r="C325" s="49" t="s">
        <v>416</v>
      </c>
      <c r="D325" s="49" t="s">
        <v>702</v>
      </c>
      <c r="E325" s="63" t="s">
        <v>703</v>
      </c>
      <c r="F325" s="63" t="s">
        <v>543</v>
      </c>
      <c r="G325" s="49">
        <v>25</v>
      </c>
      <c r="H325" s="64">
        <v>2015</v>
      </c>
      <c r="I325" s="63">
        <v>1</v>
      </c>
      <c r="J325" s="49"/>
      <c r="K325" s="80"/>
    </row>
    <row r="326" ht="24" spans="1:11">
      <c r="A326" s="49"/>
      <c r="B326" s="49"/>
      <c r="C326" s="49" t="s">
        <v>416</v>
      </c>
      <c r="D326" s="49" t="s">
        <v>704</v>
      </c>
      <c r="E326" s="63" t="s">
        <v>705</v>
      </c>
      <c r="F326" s="63" t="s">
        <v>17</v>
      </c>
      <c r="G326" s="49">
        <f>40+30+10</f>
        <v>80</v>
      </c>
      <c r="H326" s="64" t="s">
        <v>612</v>
      </c>
      <c r="I326" s="63">
        <v>3</v>
      </c>
      <c r="J326" s="49"/>
      <c r="K326" s="80"/>
    </row>
    <row r="327" spans="1:11">
      <c r="A327" s="49"/>
      <c r="B327" s="49"/>
      <c r="C327" s="49" t="s">
        <v>643</v>
      </c>
      <c r="D327" s="49" t="s">
        <v>706</v>
      </c>
      <c r="E327" s="63" t="s">
        <v>707</v>
      </c>
      <c r="F327" s="63" t="s">
        <v>446</v>
      </c>
      <c r="G327" s="49">
        <f>30+150</f>
        <v>180</v>
      </c>
      <c r="H327" s="64" t="s">
        <v>30</v>
      </c>
      <c r="I327" s="63">
        <v>2</v>
      </c>
      <c r="J327" s="49"/>
      <c r="K327" s="80"/>
    </row>
    <row r="328" spans="1:11">
      <c r="A328" s="49"/>
      <c r="B328" s="49"/>
      <c r="C328" s="49" t="s">
        <v>708</v>
      </c>
      <c r="D328" s="49" t="s">
        <v>709</v>
      </c>
      <c r="E328" s="63" t="s">
        <v>710</v>
      </c>
      <c r="F328" s="63" t="s">
        <v>24</v>
      </c>
      <c r="G328" s="49">
        <f>60+40</f>
        <v>100</v>
      </c>
      <c r="H328" s="64" t="s">
        <v>18</v>
      </c>
      <c r="I328" s="63">
        <v>2</v>
      </c>
      <c r="J328" s="49"/>
      <c r="K328" s="80"/>
    </row>
    <row r="329" ht="24" spans="1:11">
      <c r="A329" s="49"/>
      <c r="B329" s="49"/>
      <c r="C329" s="49" t="s">
        <v>711</v>
      </c>
      <c r="D329" s="49" t="s">
        <v>712</v>
      </c>
      <c r="E329" s="63" t="s">
        <v>713</v>
      </c>
      <c r="F329" s="63" t="s">
        <v>446</v>
      </c>
      <c r="G329" s="49">
        <f>30+30</f>
        <v>60</v>
      </c>
      <c r="H329" s="64" t="s">
        <v>30</v>
      </c>
      <c r="I329" s="63">
        <v>2</v>
      </c>
      <c r="J329" s="49"/>
      <c r="K329" s="80"/>
    </row>
    <row r="330" ht="24" spans="1:11">
      <c r="A330" s="49"/>
      <c r="B330" s="49"/>
      <c r="C330" s="49" t="s">
        <v>711</v>
      </c>
      <c r="D330" s="49" t="s">
        <v>714</v>
      </c>
      <c r="E330" s="63" t="s">
        <v>715</v>
      </c>
      <c r="F330" s="63" t="s">
        <v>716</v>
      </c>
      <c r="G330" s="49">
        <v>60</v>
      </c>
      <c r="H330" s="49">
        <v>2015</v>
      </c>
      <c r="I330" s="63">
        <v>1</v>
      </c>
      <c r="J330" s="49"/>
      <c r="K330" s="80"/>
    </row>
    <row r="331" ht="24" spans="1:11">
      <c r="A331" s="49"/>
      <c r="B331" s="49"/>
      <c r="C331" s="49" t="s">
        <v>717</v>
      </c>
      <c r="D331" s="49" t="s">
        <v>718</v>
      </c>
      <c r="E331" s="63" t="s">
        <v>719</v>
      </c>
      <c r="F331" s="63" t="s">
        <v>17</v>
      </c>
      <c r="G331" s="49">
        <f>30+20+10</f>
        <v>60</v>
      </c>
      <c r="H331" s="64" t="s">
        <v>612</v>
      </c>
      <c r="I331" s="63">
        <v>3</v>
      </c>
      <c r="J331" s="49"/>
      <c r="K331" s="80"/>
    </row>
    <row r="332" ht="24" spans="1:11">
      <c r="A332" s="49"/>
      <c r="B332" s="49"/>
      <c r="C332" s="49" t="s">
        <v>720</v>
      </c>
      <c r="D332" s="49" t="s">
        <v>721</v>
      </c>
      <c r="E332" s="63" t="s">
        <v>722</v>
      </c>
      <c r="F332" s="63" t="s">
        <v>17</v>
      </c>
      <c r="G332" s="49">
        <f>30+20+10</f>
        <v>60</v>
      </c>
      <c r="H332" s="64" t="s">
        <v>612</v>
      </c>
      <c r="I332" s="63">
        <v>3</v>
      </c>
      <c r="J332" s="49"/>
      <c r="K332" s="80"/>
    </row>
    <row r="333" ht="24" spans="1:11">
      <c r="A333" s="49"/>
      <c r="B333" s="49"/>
      <c r="C333" s="49"/>
      <c r="D333" s="49" t="s">
        <v>723</v>
      </c>
      <c r="E333" s="63" t="s">
        <v>724</v>
      </c>
      <c r="F333" s="63" t="s">
        <v>17</v>
      </c>
      <c r="G333" s="49">
        <f>70+80+10</f>
        <v>160</v>
      </c>
      <c r="H333" s="64" t="s">
        <v>612</v>
      </c>
      <c r="I333" s="63">
        <v>3</v>
      </c>
      <c r="J333" s="49"/>
      <c r="K333" s="80"/>
    </row>
    <row r="334" s="154" customFormat="1" ht="24" spans="1:11">
      <c r="A334" s="143" t="s">
        <v>655</v>
      </c>
      <c r="B334" s="143" t="s">
        <v>683</v>
      </c>
      <c r="C334" s="143" t="s">
        <v>458</v>
      </c>
      <c r="D334" s="143"/>
      <c r="E334" s="163"/>
      <c r="F334" s="163"/>
      <c r="G334" s="164">
        <f>SUM(G316:G333)</f>
        <v>1368</v>
      </c>
      <c r="H334" s="143"/>
      <c r="I334" s="163">
        <f>SUM(I316:I333)</f>
        <v>39</v>
      </c>
      <c r="J334" s="169">
        <v>36</v>
      </c>
      <c r="K334" s="166">
        <v>1206.9</v>
      </c>
    </row>
    <row r="335" ht="24" spans="1:11">
      <c r="A335" s="49"/>
      <c r="B335" s="49" t="s">
        <v>725</v>
      </c>
      <c r="C335" s="49" t="s">
        <v>241</v>
      </c>
      <c r="D335" s="49" t="s">
        <v>726</v>
      </c>
      <c r="E335" s="63" t="s">
        <v>727</v>
      </c>
      <c r="F335" s="63" t="s">
        <v>446</v>
      </c>
      <c r="G335" s="49">
        <v>30</v>
      </c>
      <c r="H335" s="49">
        <v>2017</v>
      </c>
      <c r="I335" s="49">
        <v>1</v>
      </c>
      <c r="J335" s="49"/>
      <c r="K335" s="80"/>
    </row>
    <row r="336" ht="24" spans="1:11">
      <c r="A336" s="49"/>
      <c r="B336" s="49"/>
      <c r="C336" s="49" t="s">
        <v>241</v>
      </c>
      <c r="D336" s="49" t="s">
        <v>728</v>
      </c>
      <c r="E336" s="63" t="s">
        <v>729</v>
      </c>
      <c r="F336" s="63" t="s">
        <v>446</v>
      </c>
      <c r="G336" s="49">
        <v>30</v>
      </c>
      <c r="H336" s="49">
        <v>2017</v>
      </c>
      <c r="I336" s="49">
        <v>1</v>
      </c>
      <c r="J336" s="49"/>
      <c r="K336" s="80"/>
    </row>
    <row r="337" spans="1:11">
      <c r="A337" s="49"/>
      <c r="B337" s="49"/>
      <c r="C337" s="49" t="s">
        <v>241</v>
      </c>
      <c r="D337" s="49" t="s">
        <v>730</v>
      </c>
      <c r="E337" s="63" t="s">
        <v>731</v>
      </c>
      <c r="F337" s="63" t="s">
        <v>488</v>
      </c>
      <c r="G337" s="49">
        <v>50</v>
      </c>
      <c r="H337" s="49">
        <v>2017</v>
      </c>
      <c r="I337" s="49">
        <v>1</v>
      </c>
      <c r="J337" s="49"/>
      <c r="K337" s="80"/>
    </row>
    <row r="338" spans="1:11">
      <c r="A338" s="49"/>
      <c r="B338" s="49"/>
      <c r="C338" s="49" t="s">
        <v>241</v>
      </c>
      <c r="D338" s="49" t="s">
        <v>732</v>
      </c>
      <c r="E338" s="63" t="s">
        <v>733</v>
      </c>
      <c r="F338" s="63" t="s">
        <v>446</v>
      </c>
      <c r="G338" s="49">
        <v>30</v>
      </c>
      <c r="H338" s="49">
        <v>2017</v>
      </c>
      <c r="I338" s="49">
        <v>1</v>
      </c>
      <c r="J338" s="49"/>
      <c r="K338" s="80"/>
    </row>
    <row r="339" spans="1:11">
      <c r="A339" s="49"/>
      <c r="B339" s="49"/>
      <c r="C339" s="49" t="s">
        <v>643</v>
      </c>
      <c r="D339" s="49" t="s">
        <v>734</v>
      </c>
      <c r="E339" s="63" t="s">
        <v>735</v>
      </c>
      <c r="F339" s="63" t="s">
        <v>736</v>
      </c>
      <c r="G339" s="49">
        <v>120</v>
      </c>
      <c r="H339" s="49">
        <v>2017</v>
      </c>
      <c r="I339" s="49">
        <v>1</v>
      </c>
      <c r="J339" s="49"/>
      <c r="K339" s="80"/>
    </row>
    <row r="340" spans="1:11">
      <c r="A340" s="49"/>
      <c r="B340" s="49"/>
      <c r="C340" s="49" t="s">
        <v>416</v>
      </c>
      <c r="D340" s="49" t="s">
        <v>737</v>
      </c>
      <c r="E340" s="63" t="s">
        <v>738</v>
      </c>
      <c r="F340" s="63" t="s">
        <v>488</v>
      </c>
      <c r="G340" s="49">
        <v>80</v>
      </c>
      <c r="H340" s="49">
        <v>2017</v>
      </c>
      <c r="I340" s="49">
        <v>1</v>
      </c>
      <c r="J340" s="49"/>
      <c r="K340" s="80"/>
    </row>
    <row r="341" spans="1:11">
      <c r="A341" s="49"/>
      <c r="B341" s="49"/>
      <c r="C341" s="49" t="s">
        <v>708</v>
      </c>
      <c r="D341" s="49" t="s">
        <v>739</v>
      </c>
      <c r="E341" s="63" t="s">
        <v>740</v>
      </c>
      <c r="F341" s="63" t="s">
        <v>488</v>
      </c>
      <c r="G341" s="49">
        <v>50</v>
      </c>
      <c r="H341" s="49">
        <v>2017</v>
      </c>
      <c r="I341" s="49">
        <v>1</v>
      </c>
      <c r="J341" s="49"/>
      <c r="K341" s="80"/>
    </row>
    <row r="342" ht="24" spans="1:11">
      <c r="A342" s="49"/>
      <c r="B342" s="49"/>
      <c r="C342" s="49" t="s">
        <v>711</v>
      </c>
      <c r="D342" s="49" t="s">
        <v>741</v>
      </c>
      <c r="E342" s="63" t="s">
        <v>742</v>
      </c>
      <c r="F342" s="63" t="s">
        <v>446</v>
      </c>
      <c r="G342" s="49">
        <v>30</v>
      </c>
      <c r="H342" s="49">
        <v>2017</v>
      </c>
      <c r="I342" s="49">
        <v>1</v>
      </c>
      <c r="J342" s="49"/>
      <c r="K342" s="80"/>
    </row>
    <row r="343" ht="24" spans="1:11">
      <c r="A343" s="49"/>
      <c r="B343" s="49"/>
      <c r="C343" s="49" t="s">
        <v>717</v>
      </c>
      <c r="D343" s="49" t="s">
        <v>743</v>
      </c>
      <c r="E343" s="63" t="s">
        <v>744</v>
      </c>
      <c r="F343" s="63" t="s">
        <v>446</v>
      </c>
      <c r="G343" s="49">
        <v>30</v>
      </c>
      <c r="H343" s="49">
        <v>2017</v>
      </c>
      <c r="I343" s="49">
        <v>1</v>
      </c>
      <c r="J343" s="49"/>
      <c r="K343" s="80"/>
    </row>
    <row r="344" ht="24" spans="1:11">
      <c r="A344" s="49"/>
      <c r="B344" s="49"/>
      <c r="C344" s="49" t="s">
        <v>720</v>
      </c>
      <c r="D344" s="49" t="s">
        <v>745</v>
      </c>
      <c r="E344" s="63" t="s">
        <v>746</v>
      </c>
      <c r="F344" s="63" t="s">
        <v>446</v>
      </c>
      <c r="G344" s="49">
        <v>60</v>
      </c>
      <c r="H344" s="49">
        <v>2017</v>
      </c>
      <c r="I344" s="49">
        <v>1</v>
      </c>
      <c r="J344" s="49"/>
      <c r="K344" s="80"/>
    </row>
    <row r="345" ht="24" spans="1:11">
      <c r="A345" s="49"/>
      <c r="B345" s="49"/>
      <c r="C345" s="49" t="s">
        <v>720</v>
      </c>
      <c r="D345" s="49" t="s">
        <v>747</v>
      </c>
      <c r="E345" s="63" t="s">
        <v>748</v>
      </c>
      <c r="F345" s="63" t="s">
        <v>446</v>
      </c>
      <c r="G345" s="49">
        <v>30</v>
      </c>
      <c r="H345" s="49">
        <v>2017</v>
      </c>
      <c r="I345" s="49">
        <v>1</v>
      </c>
      <c r="J345" s="49"/>
      <c r="K345" s="80"/>
    </row>
    <row r="346" spans="1:11">
      <c r="A346" s="49"/>
      <c r="B346" s="49"/>
      <c r="C346" s="49" t="s">
        <v>640</v>
      </c>
      <c r="D346" s="49" t="s">
        <v>749</v>
      </c>
      <c r="E346" s="63" t="s">
        <v>750</v>
      </c>
      <c r="F346" s="63" t="s">
        <v>736</v>
      </c>
      <c r="G346" s="49">
        <v>60</v>
      </c>
      <c r="H346" s="49">
        <v>2017</v>
      </c>
      <c r="I346" s="49">
        <v>1</v>
      </c>
      <c r="J346" s="49"/>
      <c r="K346" s="80"/>
    </row>
    <row r="347" spans="1:11">
      <c r="A347" s="49"/>
      <c r="B347" s="49"/>
      <c r="C347" s="49" t="s">
        <v>640</v>
      </c>
      <c r="D347" s="49" t="s">
        <v>751</v>
      </c>
      <c r="E347" s="63" t="s">
        <v>752</v>
      </c>
      <c r="F347" s="63" t="s">
        <v>753</v>
      </c>
      <c r="G347" s="49">
        <v>90</v>
      </c>
      <c r="H347" s="49">
        <v>2016</v>
      </c>
      <c r="I347" s="49">
        <v>1</v>
      </c>
      <c r="J347" s="49"/>
      <c r="K347" s="80"/>
    </row>
    <row r="348" spans="1:11">
      <c r="A348" s="49"/>
      <c r="B348" s="49"/>
      <c r="C348" s="48" t="s">
        <v>754</v>
      </c>
      <c r="D348" s="48" t="s">
        <v>755</v>
      </c>
      <c r="E348" s="66" t="s">
        <v>756</v>
      </c>
      <c r="F348" s="66" t="s">
        <v>736</v>
      </c>
      <c r="G348" s="48">
        <v>50</v>
      </c>
      <c r="H348" s="48">
        <v>2017</v>
      </c>
      <c r="I348" s="48">
        <v>1</v>
      </c>
      <c r="J348" s="49"/>
      <c r="K348" s="80"/>
    </row>
    <row r="349" s="154" customFormat="1" spans="1:11">
      <c r="A349" s="143" t="s">
        <v>655</v>
      </c>
      <c r="B349" s="143" t="s">
        <v>725</v>
      </c>
      <c r="C349" s="143" t="s">
        <v>458</v>
      </c>
      <c r="D349" s="143"/>
      <c r="E349" s="163"/>
      <c r="F349" s="163"/>
      <c r="G349" s="163">
        <f>SUM(G335:G348)</f>
        <v>740</v>
      </c>
      <c r="H349" s="143"/>
      <c r="I349" s="163">
        <f>SUM(I335:I348)</f>
        <v>14</v>
      </c>
      <c r="J349" s="169">
        <v>14</v>
      </c>
      <c r="K349" s="166">
        <v>1074</v>
      </c>
    </row>
    <row r="350" ht="24" spans="1:11">
      <c r="A350" s="49"/>
      <c r="B350" s="49" t="s">
        <v>757</v>
      </c>
      <c r="C350" s="49" t="s">
        <v>758</v>
      </c>
      <c r="D350" s="49" t="s">
        <v>759</v>
      </c>
      <c r="E350" s="63" t="s">
        <v>760</v>
      </c>
      <c r="F350" s="63" t="s">
        <v>543</v>
      </c>
      <c r="G350" s="49">
        <f>30+10</f>
        <v>40</v>
      </c>
      <c r="H350" s="64" t="s">
        <v>18</v>
      </c>
      <c r="I350" s="49">
        <v>2</v>
      </c>
      <c r="J350" s="49"/>
      <c r="K350" s="80"/>
    </row>
    <row r="351" ht="24" spans="1:11">
      <c r="A351" s="49"/>
      <c r="B351" s="49"/>
      <c r="C351" s="49" t="s">
        <v>761</v>
      </c>
      <c r="D351" s="49" t="s">
        <v>762</v>
      </c>
      <c r="E351" s="63" t="s">
        <v>763</v>
      </c>
      <c r="F351" s="63" t="s">
        <v>462</v>
      </c>
      <c r="G351" s="49">
        <v>35</v>
      </c>
      <c r="H351" s="49">
        <v>2016</v>
      </c>
      <c r="I351" s="49">
        <v>1</v>
      </c>
      <c r="J351" s="49"/>
      <c r="K351" s="80"/>
    </row>
    <row r="352" spans="1:11">
      <c r="A352" s="49"/>
      <c r="B352" s="49"/>
      <c r="C352" s="49" t="s">
        <v>764</v>
      </c>
      <c r="D352" s="49" t="s">
        <v>765</v>
      </c>
      <c r="E352" s="63" t="s">
        <v>766</v>
      </c>
      <c r="F352" s="63" t="s">
        <v>767</v>
      </c>
      <c r="G352" s="49">
        <v>35</v>
      </c>
      <c r="H352" s="49">
        <v>2015</v>
      </c>
      <c r="I352" s="49">
        <v>1</v>
      </c>
      <c r="J352" s="49"/>
      <c r="K352" s="80"/>
    </row>
    <row r="353" spans="1:11">
      <c r="A353" s="49"/>
      <c r="B353" s="49"/>
      <c r="C353" s="49" t="s">
        <v>768</v>
      </c>
      <c r="D353" s="49" t="s">
        <v>769</v>
      </c>
      <c r="E353" s="63" t="s">
        <v>770</v>
      </c>
      <c r="F353" s="63" t="s">
        <v>543</v>
      </c>
      <c r="G353" s="49">
        <v>35</v>
      </c>
      <c r="H353" s="49">
        <v>2015</v>
      </c>
      <c r="I353" s="49">
        <v>1</v>
      </c>
      <c r="J353" s="49"/>
      <c r="K353" s="80"/>
    </row>
    <row r="354" ht="24" spans="1:11">
      <c r="A354" s="49"/>
      <c r="B354" s="49"/>
      <c r="C354" s="49" t="s">
        <v>771</v>
      </c>
      <c r="D354" s="49" t="s">
        <v>772</v>
      </c>
      <c r="E354" s="63" t="s">
        <v>773</v>
      </c>
      <c r="F354" s="63" t="s">
        <v>543</v>
      </c>
      <c r="G354" s="49">
        <v>35</v>
      </c>
      <c r="H354" s="49">
        <v>2015</v>
      </c>
      <c r="I354" s="49">
        <v>1</v>
      </c>
      <c r="J354" s="49"/>
      <c r="K354" s="80"/>
    </row>
    <row r="355" spans="1:11">
      <c r="A355" s="49"/>
      <c r="B355" s="49"/>
      <c r="C355" s="49" t="s">
        <v>774</v>
      </c>
      <c r="D355" s="49" t="s">
        <v>775</v>
      </c>
      <c r="E355" s="63" t="s">
        <v>776</v>
      </c>
      <c r="F355" s="63" t="s">
        <v>597</v>
      </c>
      <c r="G355" s="49">
        <v>40</v>
      </c>
      <c r="H355" s="49">
        <v>2016</v>
      </c>
      <c r="I355" s="49">
        <v>1</v>
      </c>
      <c r="J355" s="49"/>
      <c r="K355" s="80"/>
    </row>
    <row r="356" spans="1:11">
      <c r="A356" s="49"/>
      <c r="B356" s="49"/>
      <c r="C356" s="49" t="s">
        <v>774</v>
      </c>
      <c r="D356" s="49" t="s">
        <v>777</v>
      </c>
      <c r="E356" s="63" t="s">
        <v>778</v>
      </c>
      <c r="F356" s="63" t="s">
        <v>779</v>
      </c>
      <c r="G356" s="49">
        <v>40</v>
      </c>
      <c r="H356" s="49">
        <v>2015</v>
      </c>
      <c r="I356" s="49">
        <v>1</v>
      </c>
      <c r="J356" s="49"/>
      <c r="K356" s="80"/>
    </row>
    <row r="357" ht="24" spans="1:11">
      <c r="A357" s="49"/>
      <c r="B357" s="49"/>
      <c r="C357" s="49" t="s">
        <v>780</v>
      </c>
      <c r="D357" s="49" t="s">
        <v>781</v>
      </c>
      <c r="E357" s="63" t="s">
        <v>782</v>
      </c>
      <c r="F357" s="63" t="s">
        <v>462</v>
      </c>
      <c r="G357" s="49">
        <v>35</v>
      </c>
      <c r="H357" s="49">
        <v>2016</v>
      </c>
      <c r="I357" s="49">
        <v>1</v>
      </c>
      <c r="J357" s="49"/>
      <c r="K357" s="80"/>
    </row>
    <row r="358" spans="1:11">
      <c r="A358" s="49"/>
      <c r="B358" s="49"/>
      <c r="C358" s="49" t="s">
        <v>783</v>
      </c>
      <c r="D358" s="49" t="s">
        <v>784</v>
      </c>
      <c r="E358" s="63" t="s">
        <v>785</v>
      </c>
      <c r="F358" s="63" t="s">
        <v>462</v>
      </c>
      <c r="G358" s="49">
        <v>35</v>
      </c>
      <c r="H358" s="49">
        <v>2016</v>
      </c>
      <c r="I358" s="49">
        <v>1</v>
      </c>
      <c r="J358" s="49"/>
      <c r="K358" s="80"/>
    </row>
    <row r="359" ht="24" spans="1:11">
      <c r="A359" s="49"/>
      <c r="B359" s="49"/>
      <c r="C359" s="49" t="s">
        <v>786</v>
      </c>
      <c r="D359" s="49" t="s">
        <v>787</v>
      </c>
      <c r="E359" s="63" t="s">
        <v>788</v>
      </c>
      <c r="F359" s="63" t="s">
        <v>543</v>
      </c>
      <c r="G359" s="49">
        <v>35</v>
      </c>
      <c r="H359" s="49">
        <v>2015</v>
      </c>
      <c r="I359" s="49">
        <v>1</v>
      </c>
      <c r="J359" s="49"/>
      <c r="K359" s="80"/>
    </row>
    <row r="360" ht="24" spans="1:11">
      <c r="A360" s="49"/>
      <c r="B360" s="49"/>
      <c r="C360" s="49" t="s">
        <v>789</v>
      </c>
      <c r="D360" s="49" t="s">
        <v>790</v>
      </c>
      <c r="E360" s="63" t="s">
        <v>791</v>
      </c>
      <c r="F360" s="63" t="s">
        <v>462</v>
      </c>
      <c r="G360" s="49">
        <v>35</v>
      </c>
      <c r="H360" s="49">
        <v>2016</v>
      </c>
      <c r="I360" s="49">
        <v>1</v>
      </c>
      <c r="J360" s="49"/>
      <c r="K360" s="80"/>
    </row>
    <row r="361" spans="1:11">
      <c r="A361" s="49"/>
      <c r="B361" s="49"/>
      <c r="C361" s="49" t="s">
        <v>792</v>
      </c>
      <c r="D361" s="49" t="s">
        <v>793</v>
      </c>
      <c r="E361" s="63" t="s">
        <v>794</v>
      </c>
      <c r="F361" s="63" t="s">
        <v>795</v>
      </c>
      <c r="G361" s="49">
        <f>60+40</f>
        <v>100</v>
      </c>
      <c r="H361" s="64" t="s">
        <v>18</v>
      </c>
      <c r="I361" s="49">
        <v>2</v>
      </c>
      <c r="J361" s="49"/>
      <c r="K361" s="80"/>
    </row>
    <row r="362" ht="24" spans="1:11">
      <c r="A362" s="49"/>
      <c r="B362" s="49"/>
      <c r="C362" s="49" t="s">
        <v>796</v>
      </c>
      <c r="D362" s="49" t="s">
        <v>797</v>
      </c>
      <c r="E362" s="63" t="s">
        <v>798</v>
      </c>
      <c r="F362" s="63" t="s">
        <v>446</v>
      </c>
      <c r="G362" s="49">
        <f>28+22</f>
        <v>50</v>
      </c>
      <c r="H362" s="49">
        <v>2017</v>
      </c>
      <c r="I362" s="49">
        <v>1</v>
      </c>
      <c r="J362" s="49"/>
      <c r="K362" s="80"/>
    </row>
    <row r="363" s="154" customFormat="1" spans="1:11">
      <c r="A363" s="143" t="s">
        <v>655</v>
      </c>
      <c r="B363" s="143" t="s">
        <v>757</v>
      </c>
      <c r="C363" s="143" t="s">
        <v>458</v>
      </c>
      <c r="D363" s="143"/>
      <c r="E363" s="163"/>
      <c r="F363" s="163"/>
      <c r="G363" s="163">
        <f>SUM(G350:G362)</f>
        <v>550</v>
      </c>
      <c r="H363" s="143"/>
      <c r="I363" s="163">
        <f>SUM(I350:I362)</f>
        <v>15</v>
      </c>
      <c r="J363" s="169">
        <v>56</v>
      </c>
      <c r="K363" s="166">
        <v>1920</v>
      </c>
    </row>
    <row r="364" ht="24" spans="1:11">
      <c r="A364" s="49" t="s">
        <v>799</v>
      </c>
      <c r="B364" s="49" t="s">
        <v>800</v>
      </c>
      <c r="C364" s="49" t="s">
        <v>801</v>
      </c>
      <c r="D364" s="49" t="s">
        <v>802</v>
      </c>
      <c r="E364" s="63" t="s">
        <v>803</v>
      </c>
      <c r="F364" s="63" t="s">
        <v>462</v>
      </c>
      <c r="G364" s="49">
        <f>150+50</f>
        <v>200</v>
      </c>
      <c r="H364" s="64" t="s">
        <v>30</v>
      </c>
      <c r="I364" s="49">
        <v>2</v>
      </c>
      <c r="J364" s="79"/>
      <c r="K364" s="80"/>
    </row>
    <row r="365" spans="1:11">
      <c r="A365" s="49"/>
      <c r="B365" s="49"/>
      <c r="C365" s="49" t="s">
        <v>804</v>
      </c>
      <c r="D365" s="49" t="s">
        <v>805</v>
      </c>
      <c r="E365" s="63" t="s">
        <v>806</v>
      </c>
      <c r="F365" s="63" t="s">
        <v>17</v>
      </c>
      <c r="G365" s="49">
        <v>200</v>
      </c>
      <c r="H365" s="49">
        <v>2015</v>
      </c>
      <c r="I365" s="49">
        <v>1</v>
      </c>
      <c r="J365" s="79"/>
      <c r="K365" s="80"/>
    </row>
    <row r="366" spans="1:11">
      <c r="A366" s="49"/>
      <c r="B366" s="49"/>
      <c r="C366" s="49" t="s">
        <v>807</v>
      </c>
      <c r="D366" s="49" t="s">
        <v>808</v>
      </c>
      <c r="E366" s="63" t="s">
        <v>809</v>
      </c>
      <c r="F366" s="63" t="s">
        <v>17</v>
      </c>
      <c r="G366" s="49">
        <v>200</v>
      </c>
      <c r="H366" s="49">
        <v>2015</v>
      </c>
      <c r="I366" s="49">
        <v>1</v>
      </c>
      <c r="J366" s="79"/>
      <c r="K366" s="80"/>
    </row>
    <row r="367" s="154" customFormat="1" ht="24" spans="1:11">
      <c r="A367" s="143" t="s">
        <v>799</v>
      </c>
      <c r="B367" s="143" t="s">
        <v>800</v>
      </c>
      <c r="C367" s="143" t="s">
        <v>458</v>
      </c>
      <c r="D367" s="143"/>
      <c r="E367" s="163"/>
      <c r="F367" s="163"/>
      <c r="G367" s="163">
        <f>SUM(G364:G366)</f>
        <v>600</v>
      </c>
      <c r="H367" s="143"/>
      <c r="I367" s="163">
        <f>SUM(I364:I366)</f>
        <v>4</v>
      </c>
      <c r="J367" s="169">
        <v>3</v>
      </c>
      <c r="K367" s="166">
        <v>360</v>
      </c>
    </row>
    <row r="368" spans="1:11">
      <c r="A368" s="49"/>
      <c r="B368" s="49" t="s">
        <v>810</v>
      </c>
      <c r="C368" s="49" t="s">
        <v>11</v>
      </c>
      <c r="D368" s="49" t="s">
        <v>811</v>
      </c>
      <c r="E368" s="63" t="s">
        <v>812</v>
      </c>
      <c r="F368" s="63" t="s">
        <v>813</v>
      </c>
      <c r="G368" s="49">
        <v>100</v>
      </c>
      <c r="H368" s="49">
        <v>2017</v>
      </c>
      <c r="I368" s="49">
        <v>1</v>
      </c>
      <c r="J368" s="49"/>
      <c r="K368" s="80"/>
    </row>
    <row r="369" spans="1:11">
      <c r="A369" s="49"/>
      <c r="B369" s="49"/>
      <c r="C369" s="49" t="s">
        <v>11</v>
      </c>
      <c r="D369" s="49" t="s">
        <v>814</v>
      </c>
      <c r="E369" s="63" t="s">
        <v>815</v>
      </c>
      <c r="F369" s="63" t="s">
        <v>816</v>
      </c>
      <c r="G369" s="49">
        <v>300</v>
      </c>
      <c r="H369" s="49">
        <v>2017</v>
      </c>
      <c r="I369" s="49">
        <v>1</v>
      </c>
      <c r="J369" s="49"/>
      <c r="K369" s="80"/>
    </row>
    <row r="370" spans="1:11">
      <c r="A370" s="49"/>
      <c r="B370" s="49"/>
      <c r="C370" s="49" t="s">
        <v>11</v>
      </c>
      <c r="D370" s="49" t="s">
        <v>817</v>
      </c>
      <c r="E370" s="63" t="s">
        <v>818</v>
      </c>
      <c r="F370" s="63" t="s">
        <v>819</v>
      </c>
      <c r="G370" s="49">
        <v>200</v>
      </c>
      <c r="H370" s="49">
        <v>2017</v>
      </c>
      <c r="I370" s="49">
        <v>1</v>
      </c>
      <c r="J370" s="49"/>
      <c r="K370" s="80"/>
    </row>
    <row r="371" spans="1:11">
      <c r="A371" s="49"/>
      <c r="B371" s="49"/>
      <c r="C371" s="49" t="s">
        <v>11</v>
      </c>
      <c r="D371" s="49" t="s">
        <v>820</v>
      </c>
      <c r="E371" s="63" t="s">
        <v>821</v>
      </c>
      <c r="F371" s="63" t="s">
        <v>508</v>
      </c>
      <c r="G371" s="49">
        <v>200</v>
      </c>
      <c r="H371" s="49">
        <v>2017</v>
      </c>
      <c r="I371" s="49">
        <v>1</v>
      </c>
      <c r="J371" s="49"/>
      <c r="K371" s="80"/>
    </row>
    <row r="372" spans="1:11">
      <c r="A372" s="49"/>
      <c r="B372" s="49"/>
      <c r="C372" s="49" t="s">
        <v>11</v>
      </c>
      <c r="D372" s="49" t="s">
        <v>822</v>
      </c>
      <c r="E372" s="63" t="s">
        <v>823</v>
      </c>
      <c r="F372" s="63" t="s">
        <v>824</v>
      </c>
      <c r="G372" s="49">
        <v>200</v>
      </c>
      <c r="H372" s="49">
        <v>2017</v>
      </c>
      <c r="I372" s="49">
        <v>1</v>
      </c>
      <c r="J372" s="49"/>
      <c r="K372" s="80"/>
    </row>
    <row r="373" spans="1:11">
      <c r="A373" s="49"/>
      <c r="B373" s="49"/>
      <c r="C373" s="49" t="s">
        <v>11</v>
      </c>
      <c r="D373" s="49" t="s">
        <v>825</v>
      </c>
      <c r="E373" s="63" t="s">
        <v>826</v>
      </c>
      <c r="F373" s="63" t="s">
        <v>827</v>
      </c>
      <c r="G373" s="49">
        <v>150</v>
      </c>
      <c r="H373" s="49">
        <v>2017</v>
      </c>
      <c r="I373" s="49">
        <v>1</v>
      </c>
      <c r="J373" s="49"/>
      <c r="K373" s="80"/>
    </row>
    <row r="374" spans="1:11">
      <c r="A374" s="49"/>
      <c r="B374" s="49"/>
      <c r="C374" s="49" t="s">
        <v>70</v>
      </c>
      <c r="D374" s="49" t="s">
        <v>828</v>
      </c>
      <c r="E374" s="63" t="s">
        <v>829</v>
      </c>
      <c r="F374" s="63" t="s">
        <v>813</v>
      </c>
      <c r="G374" s="49">
        <v>100</v>
      </c>
      <c r="H374" s="49">
        <v>2017</v>
      </c>
      <c r="I374" s="49">
        <v>1</v>
      </c>
      <c r="J374" s="49"/>
      <c r="K374" s="80"/>
    </row>
    <row r="375" spans="1:11">
      <c r="A375" s="49"/>
      <c r="B375" s="49"/>
      <c r="C375" s="49" t="s">
        <v>70</v>
      </c>
      <c r="D375" s="49" t="s">
        <v>830</v>
      </c>
      <c r="E375" s="63" t="s">
        <v>831</v>
      </c>
      <c r="F375" s="63" t="s">
        <v>819</v>
      </c>
      <c r="G375" s="49">
        <v>200</v>
      </c>
      <c r="H375" s="49">
        <v>2017</v>
      </c>
      <c r="I375" s="49">
        <v>1</v>
      </c>
      <c r="J375" s="49"/>
      <c r="K375" s="80"/>
    </row>
    <row r="376" spans="1:11">
      <c r="A376" s="49"/>
      <c r="B376" s="49"/>
      <c r="C376" s="49" t="s">
        <v>70</v>
      </c>
      <c r="D376" s="49" t="s">
        <v>832</v>
      </c>
      <c r="E376" s="63" t="s">
        <v>833</v>
      </c>
      <c r="F376" s="63" t="s">
        <v>508</v>
      </c>
      <c r="G376" s="49">
        <v>200</v>
      </c>
      <c r="H376" s="49">
        <v>2017</v>
      </c>
      <c r="I376" s="49">
        <v>1</v>
      </c>
      <c r="J376" s="49"/>
      <c r="K376" s="80"/>
    </row>
    <row r="377" spans="1:11">
      <c r="A377" s="49"/>
      <c r="B377" s="49"/>
      <c r="C377" s="49" t="s">
        <v>70</v>
      </c>
      <c r="D377" s="49" t="s">
        <v>834</v>
      </c>
      <c r="E377" s="63" t="s">
        <v>835</v>
      </c>
      <c r="F377" s="63" t="s">
        <v>816</v>
      </c>
      <c r="G377" s="49">
        <v>300</v>
      </c>
      <c r="H377" s="49">
        <v>2017</v>
      </c>
      <c r="I377" s="49">
        <v>1</v>
      </c>
      <c r="J377" s="49"/>
      <c r="K377" s="80"/>
    </row>
    <row r="378" spans="1:11">
      <c r="A378" s="49"/>
      <c r="B378" s="49"/>
      <c r="C378" s="49" t="s">
        <v>70</v>
      </c>
      <c r="D378" s="49" t="s">
        <v>836</v>
      </c>
      <c r="E378" s="63" t="s">
        <v>837</v>
      </c>
      <c r="F378" s="63" t="s">
        <v>824</v>
      </c>
      <c r="G378" s="49">
        <v>200</v>
      </c>
      <c r="H378" s="49">
        <v>2017</v>
      </c>
      <c r="I378" s="49">
        <v>1</v>
      </c>
      <c r="J378" s="49"/>
      <c r="K378" s="80"/>
    </row>
    <row r="379" spans="1:11">
      <c r="A379" s="49"/>
      <c r="B379" s="49"/>
      <c r="C379" s="49" t="s">
        <v>70</v>
      </c>
      <c r="D379" s="49" t="s">
        <v>838</v>
      </c>
      <c r="E379" s="63" t="s">
        <v>839</v>
      </c>
      <c r="F379" s="63" t="s">
        <v>508</v>
      </c>
      <c r="G379" s="49">
        <v>200</v>
      </c>
      <c r="H379" s="49">
        <v>2017</v>
      </c>
      <c r="I379" s="49">
        <v>1</v>
      </c>
      <c r="J379" s="49"/>
      <c r="K379" s="80"/>
    </row>
    <row r="380" spans="1:11">
      <c r="A380" s="49"/>
      <c r="B380" s="49"/>
      <c r="C380" s="49" t="s">
        <v>70</v>
      </c>
      <c r="D380" s="49" t="s">
        <v>840</v>
      </c>
      <c r="E380" s="63" t="s">
        <v>841</v>
      </c>
      <c r="F380" s="63" t="s">
        <v>462</v>
      </c>
      <c r="G380" s="49">
        <v>60</v>
      </c>
      <c r="H380" s="49">
        <v>2017</v>
      </c>
      <c r="I380" s="49">
        <v>1</v>
      </c>
      <c r="J380" s="49"/>
      <c r="K380" s="80"/>
    </row>
    <row r="381" spans="1:11">
      <c r="A381" s="49"/>
      <c r="B381" s="49"/>
      <c r="C381" s="49" t="s">
        <v>241</v>
      </c>
      <c r="D381" s="49" t="s">
        <v>842</v>
      </c>
      <c r="E381" s="63" t="s">
        <v>843</v>
      </c>
      <c r="F381" s="63" t="s">
        <v>827</v>
      </c>
      <c r="G381" s="49">
        <v>145</v>
      </c>
      <c r="H381" s="49">
        <v>2017</v>
      </c>
      <c r="I381" s="49">
        <v>1</v>
      </c>
      <c r="J381" s="49"/>
      <c r="K381" s="80"/>
    </row>
    <row r="382" spans="1:11">
      <c r="A382" s="49"/>
      <c r="B382" s="49"/>
      <c r="C382" s="49" t="s">
        <v>241</v>
      </c>
      <c r="D382" s="49" t="s">
        <v>844</v>
      </c>
      <c r="E382" s="63" t="s">
        <v>845</v>
      </c>
      <c r="F382" s="63" t="s">
        <v>813</v>
      </c>
      <c r="G382" s="49">
        <v>100</v>
      </c>
      <c r="H382" s="49">
        <v>2017</v>
      </c>
      <c r="I382" s="49">
        <v>1</v>
      </c>
      <c r="J382" s="49"/>
      <c r="K382" s="80"/>
    </row>
    <row r="383" spans="1:11">
      <c r="A383" s="49"/>
      <c r="B383" s="49"/>
      <c r="C383" s="49" t="s">
        <v>329</v>
      </c>
      <c r="D383" s="49" t="s">
        <v>846</v>
      </c>
      <c r="E383" s="63" t="s">
        <v>847</v>
      </c>
      <c r="F383" s="63" t="s">
        <v>827</v>
      </c>
      <c r="G383" s="49">
        <v>145</v>
      </c>
      <c r="H383" s="49">
        <v>2017</v>
      </c>
      <c r="I383" s="49">
        <v>1</v>
      </c>
      <c r="J383" s="49"/>
      <c r="K383" s="80"/>
    </row>
    <row r="384" spans="1:11">
      <c r="A384" s="49"/>
      <c r="B384" s="49"/>
      <c r="C384" s="49" t="s">
        <v>285</v>
      </c>
      <c r="D384" s="49" t="s">
        <v>848</v>
      </c>
      <c r="E384" s="63" t="s">
        <v>849</v>
      </c>
      <c r="F384" s="63" t="s">
        <v>508</v>
      </c>
      <c r="G384" s="49">
        <v>200</v>
      </c>
      <c r="H384" s="49">
        <v>2017</v>
      </c>
      <c r="I384" s="49">
        <v>1</v>
      </c>
      <c r="J384" s="49"/>
      <c r="K384" s="80"/>
    </row>
    <row r="385" spans="1:11">
      <c r="A385" s="49"/>
      <c r="B385" s="49"/>
      <c r="C385" s="49" t="s">
        <v>468</v>
      </c>
      <c r="D385" s="49" t="s">
        <v>850</v>
      </c>
      <c r="E385" s="63" t="s">
        <v>851</v>
      </c>
      <c r="F385" s="63" t="s">
        <v>813</v>
      </c>
      <c r="G385" s="49">
        <v>100</v>
      </c>
      <c r="H385" s="49">
        <v>2017</v>
      </c>
      <c r="I385" s="49">
        <v>1</v>
      </c>
      <c r="J385" s="49"/>
      <c r="K385" s="80"/>
    </row>
    <row r="386" ht="24" spans="1:11">
      <c r="A386" s="49"/>
      <c r="B386" s="49"/>
      <c r="C386" s="49" t="s">
        <v>711</v>
      </c>
      <c r="D386" s="49" t="s">
        <v>852</v>
      </c>
      <c r="E386" s="63" t="s">
        <v>853</v>
      </c>
      <c r="F386" s="63" t="s">
        <v>824</v>
      </c>
      <c r="G386" s="49">
        <v>200</v>
      </c>
      <c r="H386" s="49">
        <v>2017</v>
      </c>
      <c r="I386" s="49">
        <v>1</v>
      </c>
      <c r="J386" s="49"/>
      <c r="K386" s="80"/>
    </row>
    <row r="387" spans="1:11">
      <c r="A387" s="49"/>
      <c r="B387" s="49"/>
      <c r="C387" s="49" t="s">
        <v>854</v>
      </c>
      <c r="D387" s="49" t="s">
        <v>855</v>
      </c>
      <c r="E387" s="63" t="s">
        <v>856</v>
      </c>
      <c r="F387" s="63" t="s">
        <v>508</v>
      </c>
      <c r="G387" s="49">
        <v>200</v>
      </c>
      <c r="H387" s="49">
        <v>2017</v>
      </c>
      <c r="I387" s="49">
        <v>1</v>
      </c>
      <c r="J387" s="49"/>
      <c r="K387" s="80"/>
    </row>
    <row r="388" spans="1:11">
      <c r="A388" s="49"/>
      <c r="B388" s="49"/>
      <c r="C388" s="49" t="s">
        <v>854</v>
      </c>
      <c r="D388" s="49" t="s">
        <v>857</v>
      </c>
      <c r="E388" s="63" t="s">
        <v>858</v>
      </c>
      <c r="F388" s="63" t="s">
        <v>827</v>
      </c>
      <c r="G388" s="49">
        <v>145</v>
      </c>
      <c r="H388" s="49">
        <v>2017</v>
      </c>
      <c r="I388" s="49">
        <v>1</v>
      </c>
      <c r="J388" s="49"/>
      <c r="K388" s="80"/>
    </row>
    <row r="389" spans="1:11">
      <c r="A389" s="49"/>
      <c r="B389" s="49"/>
      <c r="C389" s="49" t="s">
        <v>854</v>
      </c>
      <c r="D389" s="49" t="s">
        <v>859</v>
      </c>
      <c r="E389" s="63" t="s">
        <v>860</v>
      </c>
      <c r="F389" s="63" t="s">
        <v>813</v>
      </c>
      <c r="G389" s="49">
        <v>100</v>
      </c>
      <c r="H389" s="49">
        <v>2017</v>
      </c>
      <c r="I389" s="49">
        <v>1</v>
      </c>
      <c r="J389" s="49"/>
      <c r="K389" s="80"/>
    </row>
    <row r="390" spans="1:11">
      <c r="A390" s="49"/>
      <c r="B390" s="49"/>
      <c r="C390" s="49" t="s">
        <v>854</v>
      </c>
      <c r="D390" s="49" t="s">
        <v>861</v>
      </c>
      <c r="E390" s="63" t="s">
        <v>862</v>
      </c>
      <c r="F390" s="63" t="s">
        <v>813</v>
      </c>
      <c r="G390" s="49">
        <v>100</v>
      </c>
      <c r="H390" s="49">
        <v>2017</v>
      </c>
      <c r="I390" s="49">
        <v>1</v>
      </c>
      <c r="J390" s="49"/>
      <c r="K390" s="80"/>
    </row>
    <row r="391" spans="1:11">
      <c r="A391" s="49"/>
      <c r="B391" s="49"/>
      <c r="C391" s="49" t="s">
        <v>578</v>
      </c>
      <c r="D391" s="49" t="s">
        <v>863</v>
      </c>
      <c r="E391" s="63" t="s">
        <v>864</v>
      </c>
      <c r="F391" s="63" t="s">
        <v>827</v>
      </c>
      <c r="G391" s="49">
        <v>145</v>
      </c>
      <c r="H391" s="49">
        <v>2017</v>
      </c>
      <c r="I391" s="49">
        <v>1</v>
      </c>
      <c r="J391" s="49"/>
      <c r="K391" s="80"/>
    </row>
    <row r="392" spans="1:11">
      <c r="A392" s="49"/>
      <c r="B392" s="49"/>
      <c r="C392" s="49" t="s">
        <v>578</v>
      </c>
      <c r="D392" s="49" t="s">
        <v>865</v>
      </c>
      <c r="E392" s="63" t="s">
        <v>866</v>
      </c>
      <c r="F392" s="63" t="s">
        <v>462</v>
      </c>
      <c r="G392" s="49">
        <v>60</v>
      </c>
      <c r="H392" s="49">
        <v>2017</v>
      </c>
      <c r="I392" s="49">
        <v>1</v>
      </c>
      <c r="J392" s="49"/>
      <c r="K392" s="80"/>
    </row>
    <row r="393" spans="1:11">
      <c r="A393" s="49"/>
      <c r="B393" s="49"/>
      <c r="C393" s="49" t="s">
        <v>867</v>
      </c>
      <c r="D393" s="49" t="s">
        <v>868</v>
      </c>
      <c r="E393" s="63" t="s">
        <v>869</v>
      </c>
      <c r="F393" s="63" t="s">
        <v>508</v>
      </c>
      <c r="G393" s="49">
        <v>200</v>
      </c>
      <c r="H393" s="49">
        <v>2017</v>
      </c>
      <c r="I393" s="49">
        <v>1</v>
      </c>
      <c r="J393" s="49"/>
      <c r="K393" s="80"/>
    </row>
    <row r="394" spans="1:11">
      <c r="A394" s="49"/>
      <c r="B394" s="49"/>
      <c r="C394" s="49" t="s">
        <v>867</v>
      </c>
      <c r="D394" s="49" t="s">
        <v>870</v>
      </c>
      <c r="E394" s="63" t="s">
        <v>871</v>
      </c>
      <c r="F394" s="63" t="s">
        <v>816</v>
      </c>
      <c r="G394" s="49">
        <v>260</v>
      </c>
      <c r="H394" s="49">
        <v>2017</v>
      </c>
      <c r="I394" s="49">
        <v>1</v>
      </c>
      <c r="J394" s="49"/>
      <c r="K394" s="80"/>
    </row>
    <row r="395" spans="1:11">
      <c r="A395" s="49"/>
      <c r="B395" s="49"/>
      <c r="C395" s="49" t="s">
        <v>867</v>
      </c>
      <c r="D395" s="49" t="s">
        <v>872</v>
      </c>
      <c r="E395" s="63" t="s">
        <v>873</v>
      </c>
      <c r="F395" s="63" t="s">
        <v>813</v>
      </c>
      <c r="G395" s="49">
        <v>100</v>
      </c>
      <c r="H395" s="49">
        <v>2017</v>
      </c>
      <c r="I395" s="49">
        <v>1</v>
      </c>
      <c r="J395" s="49"/>
      <c r="K395" s="80"/>
    </row>
    <row r="396" s="154" customFormat="1" ht="24" spans="1:11">
      <c r="A396" s="143" t="s">
        <v>799</v>
      </c>
      <c r="B396" s="143" t="s">
        <v>810</v>
      </c>
      <c r="C396" s="143" t="s">
        <v>458</v>
      </c>
      <c r="D396" s="143"/>
      <c r="E396" s="163"/>
      <c r="F396" s="163"/>
      <c r="G396" s="163">
        <f>SUM(G368:G395)</f>
        <v>4610</v>
      </c>
      <c r="H396" s="143"/>
      <c r="I396" s="163">
        <f>SUM(I368:I395)</f>
        <v>28</v>
      </c>
      <c r="J396" s="169">
        <v>30</v>
      </c>
      <c r="K396" s="166">
        <v>4324.2</v>
      </c>
    </row>
    <row r="397" s="127" customFormat="1" ht="24" spans="1:11">
      <c r="A397" s="142" t="s">
        <v>799</v>
      </c>
      <c r="B397" s="142"/>
      <c r="C397" s="142" t="s">
        <v>136</v>
      </c>
      <c r="D397" s="142"/>
      <c r="E397" s="144"/>
      <c r="F397" s="144"/>
      <c r="G397" s="144">
        <f t="shared" ref="G397:K397" si="4">SUM(G367,G396)</f>
        <v>5210</v>
      </c>
      <c r="H397" s="142"/>
      <c r="I397" s="144">
        <f t="shared" si="4"/>
        <v>32</v>
      </c>
      <c r="J397" s="144">
        <f t="shared" si="4"/>
        <v>33</v>
      </c>
      <c r="K397" s="144">
        <f t="shared" si="4"/>
        <v>4684.2</v>
      </c>
    </row>
    <row r="398" ht="36" spans="1:11">
      <c r="A398" s="49" t="s">
        <v>874</v>
      </c>
      <c r="B398" s="49" t="s">
        <v>875</v>
      </c>
      <c r="C398" s="49" t="s">
        <v>876</v>
      </c>
      <c r="D398" s="49" t="s">
        <v>877</v>
      </c>
      <c r="E398" s="63" t="s">
        <v>878</v>
      </c>
      <c r="F398" s="63" t="s">
        <v>779</v>
      </c>
      <c r="G398" s="49">
        <v>30</v>
      </c>
      <c r="H398" s="49">
        <v>2016</v>
      </c>
      <c r="I398" s="49">
        <v>1</v>
      </c>
      <c r="J398" s="49"/>
      <c r="K398" s="80"/>
    </row>
    <row r="399" spans="1:11">
      <c r="A399" s="49"/>
      <c r="B399" s="49"/>
      <c r="C399" s="49" t="s">
        <v>764</v>
      </c>
      <c r="D399" s="49" t="s">
        <v>879</v>
      </c>
      <c r="E399" s="63" t="s">
        <v>880</v>
      </c>
      <c r="F399" s="63" t="s">
        <v>779</v>
      </c>
      <c r="G399" s="49">
        <v>30</v>
      </c>
      <c r="H399" s="49">
        <v>2016</v>
      </c>
      <c r="I399" s="49">
        <v>1</v>
      </c>
      <c r="J399" s="49"/>
      <c r="K399" s="80"/>
    </row>
    <row r="400" ht="24" spans="1:11">
      <c r="A400" s="49"/>
      <c r="B400" s="49"/>
      <c r="C400" s="49" t="s">
        <v>881</v>
      </c>
      <c r="D400" s="49" t="s">
        <v>882</v>
      </c>
      <c r="E400" s="63" t="s">
        <v>883</v>
      </c>
      <c r="F400" s="63" t="s">
        <v>736</v>
      </c>
      <c r="G400" s="49">
        <v>50</v>
      </c>
      <c r="H400" s="49">
        <v>2017</v>
      </c>
      <c r="I400" s="49">
        <v>1</v>
      </c>
      <c r="J400" s="49"/>
      <c r="K400" s="80"/>
    </row>
    <row r="401" spans="1:11">
      <c r="A401" s="49"/>
      <c r="B401" s="49"/>
      <c r="C401" s="49" t="s">
        <v>884</v>
      </c>
      <c r="D401" s="49" t="s">
        <v>885</v>
      </c>
      <c r="E401" s="63" t="s">
        <v>886</v>
      </c>
      <c r="F401" s="63" t="s">
        <v>736</v>
      </c>
      <c r="G401" s="49">
        <v>10</v>
      </c>
      <c r="H401" s="49">
        <v>2017</v>
      </c>
      <c r="I401" s="49">
        <v>1</v>
      </c>
      <c r="J401" s="49"/>
      <c r="K401" s="80"/>
    </row>
    <row r="402" spans="1:11">
      <c r="A402" s="49"/>
      <c r="B402" s="49"/>
      <c r="C402" s="49" t="s">
        <v>887</v>
      </c>
      <c r="D402" s="49" t="s">
        <v>888</v>
      </c>
      <c r="E402" s="63" t="s">
        <v>889</v>
      </c>
      <c r="F402" s="63" t="s">
        <v>736</v>
      </c>
      <c r="G402" s="49">
        <v>10</v>
      </c>
      <c r="H402" s="49">
        <v>2017</v>
      </c>
      <c r="I402" s="49">
        <v>1</v>
      </c>
      <c r="J402" s="49"/>
      <c r="K402" s="80"/>
    </row>
    <row r="403" spans="1:11">
      <c r="A403" s="49"/>
      <c r="B403" s="49"/>
      <c r="C403" s="49" t="s">
        <v>890</v>
      </c>
      <c r="D403" s="49" t="s">
        <v>891</v>
      </c>
      <c r="E403" s="63" t="s">
        <v>892</v>
      </c>
      <c r="F403" s="63" t="s">
        <v>779</v>
      </c>
      <c r="G403" s="49">
        <v>30</v>
      </c>
      <c r="H403" s="49">
        <v>2016</v>
      </c>
      <c r="I403" s="49">
        <v>1</v>
      </c>
      <c r="J403" s="49"/>
      <c r="K403" s="80"/>
    </row>
    <row r="404" ht="24" spans="1:11">
      <c r="A404" s="49"/>
      <c r="B404" s="49"/>
      <c r="C404" s="49" t="s">
        <v>893</v>
      </c>
      <c r="D404" s="49" t="s">
        <v>894</v>
      </c>
      <c r="E404" s="63" t="s">
        <v>895</v>
      </c>
      <c r="F404" s="63" t="s">
        <v>779</v>
      </c>
      <c r="G404" s="49">
        <v>30</v>
      </c>
      <c r="H404" s="49">
        <v>2016</v>
      </c>
      <c r="I404" s="49">
        <v>1</v>
      </c>
      <c r="J404" s="49"/>
      <c r="K404" s="80"/>
    </row>
    <row r="405" spans="1:11">
      <c r="A405" s="49"/>
      <c r="B405" s="49"/>
      <c r="C405" s="49" t="s">
        <v>896</v>
      </c>
      <c r="D405" s="49" t="s">
        <v>897</v>
      </c>
      <c r="E405" s="63" t="s">
        <v>898</v>
      </c>
      <c r="F405" s="63" t="s">
        <v>779</v>
      </c>
      <c r="G405" s="49">
        <v>30</v>
      </c>
      <c r="H405" s="49">
        <v>2016</v>
      </c>
      <c r="I405" s="49">
        <v>1</v>
      </c>
      <c r="J405" s="49"/>
      <c r="K405" s="80"/>
    </row>
    <row r="406" spans="1:11">
      <c r="A406" s="49"/>
      <c r="B406" s="49"/>
      <c r="C406" s="49" t="s">
        <v>899</v>
      </c>
      <c r="D406" s="49" t="s">
        <v>900</v>
      </c>
      <c r="E406" s="63" t="s">
        <v>901</v>
      </c>
      <c r="F406" s="63" t="s">
        <v>736</v>
      </c>
      <c r="G406" s="49">
        <v>10</v>
      </c>
      <c r="H406" s="49">
        <v>2017</v>
      </c>
      <c r="I406" s="49">
        <v>1</v>
      </c>
      <c r="J406" s="49"/>
      <c r="K406" s="80"/>
    </row>
    <row r="407" ht="24" spans="1:11">
      <c r="A407" s="49"/>
      <c r="B407" s="49"/>
      <c r="C407" s="49" t="s">
        <v>902</v>
      </c>
      <c r="D407" s="49" t="s">
        <v>903</v>
      </c>
      <c r="E407" s="63" t="s">
        <v>904</v>
      </c>
      <c r="F407" s="63" t="s">
        <v>736</v>
      </c>
      <c r="G407" s="49">
        <v>20</v>
      </c>
      <c r="H407" s="49">
        <v>2017</v>
      </c>
      <c r="I407" s="49">
        <v>1</v>
      </c>
      <c r="J407" s="49"/>
      <c r="K407" s="80"/>
    </row>
    <row r="408" spans="1:11">
      <c r="A408" s="49"/>
      <c r="B408" s="49"/>
      <c r="C408" s="49" t="s">
        <v>905</v>
      </c>
      <c r="D408" s="49" t="s">
        <v>906</v>
      </c>
      <c r="E408" s="63" t="s">
        <v>907</v>
      </c>
      <c r="F408" s="63" t="s">
        <v>736</v>
      </c>
      <c r="G408" s="49">
        <v>50</v>
      </c>
      <c r="H408" s="49">
        <v>2017</v>
      </c>
      <c r="I408" s="49">
        <v>1</v>
      </c>
      <c r="J408" s="49"/>
      <c r="K408" s="80"/>
    </row>
    <row r="409" ht="24" spans="1:11">
      <c r="A409" s="49"/>
      <c r="B409" s="49"/>
      <c r="C409" s="49" t="s">
        <v>908</v>
      </c>
      <c r="D409" s="49" t="s">
        <v>909</v>
      </c>
      <c r="E409" s="63" t="s">
        <v>910</v>
      </c>
      <c r="F409" s="63" t="s">
        <v>736</v>
      </c>
      <c r="G409" s="49">
        <v>10</v>
      </c>
      <c r="H409" s="49">
        <v>2017</v>
      </c>
      <c r="I409" s="49">
        <v>1</v>
      </c>
      <c r="J409" s="49"/>
      <c r="K409" s="80"/>
    </row>
    <row r="410" spans="1:11">
      <c r="A410" s="49"/>
      <c r="B410" s="49"/>
      <c r="C410" s="49" t="s">
        <v>911</v>
      </c>
      <c r="D410" s="49" t="s">
        <v>912</v>
      </c>
      <c r="E410" s="63" t="s">
        <v>913</v>
      </c>
      <c r="F410" s="63" t="s">
        <v>736</v>
      </c>
      <c r="G410" s="49">
        <v>20</v>
      </c>
      <c r="H410" s="49">
        <v>2017</v>
      </c>
      <c r="I410" s="49">
        <v>1</v>
      </c>
      <c r="J410" s="49"/>
      <c r="K410" s="80"/>
    </row>
    <row r="411" ht="24" spans="1:11">
      <c r="A411" s="49"/>
      <c r="B411" s="49"/>
      <c r="C411" s="49" t="s">
        <v>914</v>
      </c>
      <c r="D411" s="49" t="s">
        <v>915</v>
      </c>
      <c r="E411" s="63" t="s">
        <v>916</v>
      </c>
      <c r="F411" s="63" t="s">
        <v>736</v>
      </c>
      <c r="G411" s="49">
        <v>50</v>
      </c>
      <c r="H411" s="49">
        <v>2017</v>
      </c>
      <c r="I411" s="49">
        <v>1</v>
      </c>
      <c r="J411" s="49"/>
      <c r="K411" s="80"/>
    </row>
    <row r="412" ht="24" spans="1:11">
      <c r="A412" s="49"/>
      <c r="B412" s="49"/>
      <c r="C412" s="49" t="s">
        <v>917</v>
      </c>
      <c r="D412" s="49" t="s">
        <v>918</v>
      </c>
      <c r="E412" s="63" t="s">
        <v>919</v>
      </c>
      <c r="F412" s="63" t="s">
        <v>779</v>
      </c>
      <c r="G412" s="49">
        <v>30</v>
      </c>
      <c r="H412" s="49">
        <v>2016</v>
      </c>
      <c r="I412" s="49">
        <v>1</v>
      </c>
      <c r="J412" s="49"/>
      <c r="K412" s="80"/>
    </row>
    <row r="413" spans="1:11">
      <c r="A413" s="49"/>
      <c r="B413" s="49"/>
      <c r="C413" s="49" t="s">
        <v>920</v>
      </c>
      <c r="D413" s="49" t="s">
        <v>921</v>
      </c>
      <c r="E413" s="63" t="s">
        <v>922</v>
      </c>
      <c r="F413" s="63" t="s">
        <v>779</v>
      </c>
      <c r="G413" s="49">
        <v>30</v>
      </c>
      <c r="H413" s="49">
        <v>2016</v>
      </c>
      <c r="I413" s="49">
        <v>1</v>
      </c>
      <c r="J413" s="49"/>
      <c r="K413" s="80"/>
    </row>
    <row r="414" spans="1:11">
      <c r="A414" s="49"/>
      <c r="B414" s="49"/>
      <c r="C414" s="49" t="s">
        <v>923</v>
      </c>
      <c r="D414" s="49" t="s">
        <v>924</v>
      </c>
      <c r="E414" s="63" t="s">
        <v>925</v>
      </c>
      <c r="F414" s="63" t="s">
        <v>779</v>
      </c>
      <c r="G414" s="49">
        <v>30</v>
      </c>
      <c r="H414" s="49">
        <v>2016</v>
      </c>
      <c r="I414" s="49">
        <v>1</v>
      </c>
      <c r="J414" s="49"/>
      <c r="K414" s="80"/>
    </row>
    <row r="415" spans="1:11">
      <c r="A415" s="49"/>
      <c r="B415" s="49"/>
      <c r="C415" s="49" t="s">
        <v>926</v>
      </c>
      <c r="D415" s="49" t="s">
        <v>927</v>
      </c>
      <c r="E415" s="63" t="s">
        <v>928</v>
      </c>
      <c r="F415" s="63" t="s">
        <v>779</v>
      </c>
      <c r="G415" s="49">
        <v>50</v>
      </c>
      <c r="H415" s="49">
        <v>2016</v>
      </c>
      <c r="I415" s="49">
        <v>1</v>
      </c>
      <c r="J415" s="49"/>
      <c r="K415" s="80"/>
    </row>
    <row r="416" spans="1:11">
      <c r="A416" s="49"/>
      <c r="B416" s="49"/>
      <c r="C416" s="49" t="s">
        <v>929</v>
      </c>
      <c r="D416" s="49" t="s">
        <v>930</v>
      </c>
      <c r="E416" s="63" t="s">
        <v>931</v>
      </c>
      <c r="F416" s="63" t="s">
        <v>779</v>
      </c>
      <c r="G416" s="49">
        <v>50</v>
      </c>
      <c r="H416" s="49">
        <v>2016</v>
      </c>
      <c r="I416" s="49">
        <v>1</v>
      </c>
      <c r="J416" s="49"/>
      <c r="K416" s="80"/>
    </row>
    <row r="417" spans="1:11">
      <c r="A417" s="49"/>
      <c r="B417" s="49"/>
      <c r="C417" s="49" t="s">
        <v>932</v>
      </c>
      <c r="D417" s="49" t="s">
        <v>933</v>
      </c>
      <c r="E417" s="63" t="s">
        <v>934</v>
      </c>
      <c r="F417" s="63" t="s">
        <v>779</v>
      </c>
      <c r="G417" s="49">
        <v>30</v>
      </c>
      <c r="H417" s="49">
        <v>2016</v>
      </c>
      <c r="I417" s="49">
        <v>1</v>
      </c>
      <c r="J417" s="49"/>
      <c r="K417" s="80"/>
    </row>
    <row r="418" spans="1:11">
      <c r="A418" s="49"/>
      <c r="B418" s="49"/>
      <c r="C418" s="49" t="s">
        <v>935</v>
      </c>
      <c r="D418" s="49" t="s">
        <v>936</v>
      </c>
      <c r="E418" s="63" t="s">
        <v>937</v>
      </c>
      <c r="F418" s="63" t="s">
        <v>779</v>
      </c>
      <c r="G418" s="49">
        <v>30</v>
      </c>
      <c r="H418" s="49">
        <v>2016</v>
      </c>
      <c r="I418" s="49">
        <v>1</v>
      </c>
      <c r="J418" s="49"/>
      <c r="K418" s="80"/>
    </row>
    <row r="419" spans="1:11">
      <c r="A419" s="49"/>
      <c r="B419" s="49"/>
      <c r="C419" s="49" t="s">
        <v>938</v>
      </c>
      <c r="D419" s="49" t="s">
        <v>939</v>
      </c>
      <c r="E419" s="63" t="s">
        <v>940</v>
      </c>
      <c r="F419" s="63" t="s">
        <v>779</v>
      </c>
      <c r="G419" s="49">
        <v>50</v>
      </c>
      <c r="H419" s="49">
        <v>2016</v>
      </c>
      <c r="I419" s="49">
        <v>1</v>
      </c>
      <c r="J419" s="49"/>
      <c r="K419" s="80"/>
    </row>
    <row r="420" ht="24" spans="1:11">
      <c r="A420" s="49"/>
      <c r="B420" s="49"/>
      <c r="C420" s="49" t="s">
        <v>941</v>
      </c>
      <c r="D420" s="49" t="s">
        <v>942</v>
      </c>
      <c r="E420" s="63" t="s">
        <v>943</v>
      </c>
      <c r="F420" s="63" t="s">
        <v>597</v>
      </c>
      <c r="G420" s="49">
        <v>170</v>
      </c>
      <c r="H420" s="49">
        <v>2017</v>
      </c>
      <c r="I420" s="49">
        <v>1</v>
      </c>
      <c r="J420" s="49"/>
      <c r="K420" s="80"/>
    </row>
    <row r="421" ht="24" spans="1:11">
      <c r="A421" s="49"/>
      <c r="B421" s="49"/>
      <c r="C421" s="49" t="s">
        <v>941</v>
      </c>
      <c r="D421" s="49" t="s">
        <v>944</v>
      </c>
      <c r="E421" s="63" t="s">
        <v>945</v>
      </c>
      <c r="F421" s="63" t="s">
        <v>597</v>
      </c>
      <c r="G421" s="49">
        <v>30</v>
      </c>
      <c r="H421" s="49">
        <v>2017</v>
      </c>
      <c r="I421" s="49">
        <v>1</v>
      </c>
      <c r="J421" s="49"/>
      <c r="K421" s="80"/>
    </row>
    <row r="422" spans="1:11">
      <c r="A422" s="49"/>
      <c r="B422" s="49"/>
      <c r="C422" s="49" t="s">
        <v>946</v>
      </c>
      <c r="D422" s="49" t="s">
        <v>947</v>
      </c>
      <c r="E422" s="63" t="s">
        <v>948</v>
      </c>
      <c r="F422" s="63" t="s">
        <v>736</v>
      </c>
      <c r="G422" s="49">
        <v>50</v>
      </c>
      <c r="H422" s="49">
        <v>2017</v>
      </c>
      <c r="I422" s="49">
        <v>1</v>
      </c>
      <c r="J422" s="49"/>
      <c r="K422" s="80"/>
    </row>
    <row r="423" spans="1:11">
      <c r="A423" s="49"/>
      <c r="B423" s="49"/>
      <c r="C423" s="49" t="s">
        <v>949</v>
      </c>
      <c r="D423" s="49" t="s">
        <v>950</v>
      </c>
      <c r="E423" s="63" t="s">
        <v>951</v>
      </c>
      <c r="F423" s="63" t="s">
        <v>736</v>
      </c>
      <c r="G423" s="49">
        <v>50</v>
      </c>
      <c r="H423" s="49">
        <v>2017</v>
      </c>
      <c r="I423" s="49">
        <v>1</v>
      </c>
      <c r="J423" s="49"/>
      <c r="K423" s="80"/>
    </row>
    <row r="424" ht="24" spans="1:11">
      <c r="A424" s="49"/>
      <c r="B424" s="49"/>
      <c r="C424" s="49" t="s">
        <v>952</v>
      </c>
      <c r="D424" s="49" t="s">
        <v>953</v>
      </c>
      <c r="E424" s="63" t="s">
        <v>954</v>
      </c>
      <c r="F424" s="63" t="s">
        <v>736</v>
      </c>
      <c r="G424" s="49">
        <v>50</v>
      </c>
      <c r="H424" s="49">
        <v>2017</v>
      </c>
      <c r="I424" s="49">
        <v>1</v>
      </c>
      <c r="J424" s="49"/>
      <c r="K424" s="80"/>
    </row>
    <row r="425" spans="1:11">
      <c r="A425" s="49"/>
      <c r="B425" s="49"/>
      <c r="C425" s="49" t="s">
        <v>955</v>
      </c>
      <c r="D425" s="49" t="s">
        <v>956</v>
      </c>
      <c r="E425" s="63" t="s">
        <v>957</v>
      </c>
      <c r="F425" s="63" t="s">
        <v>736</v>
      </c>
      <c r="G425" s="49">
        <v>50</v>
      </c>
      <c r="H425" s="49">
        <v>2017</v>
      </c>
      <c r="I425" s="49">
        <v>1</v>
      </c>
      <c r="J425" s="49"/>
      <c r="K425" s="80"/>
    </row>
    <row r="426" ht="24" spans="1:11">
      <c r="A426" s="49"/>
      <c r="B426" s="49"/>
      <c r="C426" s="49" t="s">
        <v>958</v>
      </c>
      <c r="D426" s="49" t="s">
        <v>959</v>
      </c>
      <c r="E426" s="63" t="s">
        <v>960</v>
      </c>
      <c r="F426" s="63" t="s">
        <v>736</v>
      </c>
      <c r="G426" s="49">
        <v>50</v>
      </c>
      <c r="H426" s="49">
        <v>2017</v>
      </c>
      <c r="I426" s="49">
        <v>1</v>
      </c>
      <c r="J426" s="49"/>
      <c r="K426" s="80"/>
    </row>
    <row r="427" spans="1:11">
      <c r="A427" s="49"/>
      <c r="B427" s="49"/>
      <c r="C427" s="49" t="s">
        <v>961</v>
      </c>
      <c r="D427" s="49" t="s">
        <v>962</v>
      </c>
      <c r="E427" s="63" t="s">
        <v>963</v>
      </c>
      <c r="F427" s="63" t="s">
        <v>736</v>
      </c>
      <c r="G427" s="49">
        <v>50</v>
      </c>
      <c r="H427" s="49">
        <v>2017</v>
      </c>
      <c r="I427" s="49">
        <v>1</v>
      </c>
      <c r="J427" s="49"/>
      <c r="K427" s="80"/>
    </row>
    <row r="428" ht="24" spans="1:11">
      <c r="A428" s="49"/>
      <c r="B428" s="49"/>
      <c r="C428" s="49" t="s">
        <v>964</v>
      </c>
      <c r="D428" s="49" t="s">
        <v>965</v>
      </c>
      <c r="E428" s="63" t="s">
        <v>966</v>
      </c>
      <c r="F428" s="63" t="s">
        <v>736</v>
      </c>
      <c r="G428" s="49">
        <v>50</v>
      </c>
      <c r="H428" s="49">
        <v>2017</v>
      </c>
      <c r="I428" s="49">
        <v>1</v>
      </c>
      <c r="J428" s="49"/>
      <c r="K428" s="80"/>
    </row>
    <row r="429" spans="1:11">
      <c r="A429" s="49"/>
      <c r="B429" s="49"/>
      <c r="C429" s="49" t="s">
        <v>967</v>
      </c>
      <c r="D429" s="49" t="s">
        <v>968</v>
      </c>
      <c r="E429" s="63" t="s">
        <v>969</v>
      </c>
      <c r="F429" s="63" t="s">
        <v>736</v>
      </c>
      <c r="G429" s="49">
        <v>50</v>
      </c>
      <c r="H429" s="49">
        <v>2017</v>
      </c>
      <c r="I429" s="49">
        <v>1</v>
      </c>
      <c r="J429" s="49"/>
      <c r="K429" s="80"/>
    </row>
    <row r="430" spans="1:11">
      <c r="A430" s="49"/>
      <c r="B430" s="49"/>
      <c r="C430" s="49" t="s">
        <v>643</v>
      </c>
      <c r="D430" s="49" t="s">
        <v>970</v>
      </c>
      <c r="E430" s="63" t="s">
        <v>971</v>
      </c>
      <c r="F430" s="63" t="s">
        <v>736</v>
      </c>
      <c r="G430" s="49">
        <v>60</v>
      </c>
      <c r="H430" s="49">
        <v>2017</v>
      </c>
      <c r="I430" s="49">
        <v>1</v>
      </c>
      <c r="J430" s="49"/>
      <c r="K430" s="80"/>
    </row>
    <row r="431" spans="1:11">
      <c r="A431" s="49"/>
      <c r="B431" s="49"/>
      <c r="C431" s="49" t="s">
        <v>972</v>
      </c>
      <c r="D431" s="49" t="s">
        <v>973</v>
      </c>
      <c r="E431" s="63" t="s">
        <v>974</v>
      </c>
      <c r="F431" s="63" t="s">
        <v>736</v>
      </c>
      <c r="G431" s="49">
        <v>50</v>
      </c>
      <c r="H431" s="49">
        <v>2017</v>
      </c>
      <c r="I431" s="49">
        <v>1</v>
      </c>
      <c r="J431" s="49"/>
      <c r="K431" s="80"/>
    </row>
    <row r="432" ht="24" spans="1:11">
      <c r="A432" s="49"/>
      <c r="B432" s="49"/>
      <c r="C432" s="49" t="s">
        <v>975</v>
      </c>
      <c r="D432" s="49" t="s">
        <v>976</v>
      </c>
      <c r="E432" s="63" t="s">
        <v>977</v>
      </c>
      <c r="F432" s="63" t="s">
        <v>736</v>
      </c>
      <c r="G432" s="49">
        <v>50</v>
      </c>
      <c r="H432" s="49">
        <v>2017</v>
      </c>
      <c r="I432" s="49">
        <v>1</v>
      </c>
      <c r="J432" s="49"/>
      <c r="K432" s="80"/>
    </row>
    <row r="433" spans="1:11">
      <c r="A433" s="49"/>
      <c r="B433" s="49"/>
      <c r="C433" s="49" t="s">
        <v>594</v>
      </c>
      <c r="D433" s="49" t="s">
        <v>978</v>
      </c>
      <c r="E433" s="63" t="s">
        <v>979</v>
      </c>
      <c r="F433" s="63" t="s">
        <v>597</v>
      </c>
      <c r="G433" s="49">
        <v>123</v>
      </c>
      <c r="H433" s="49">
        <v>2017</v>
      </c>
      <c r="I433" s="49">
        <v>1</v>
      </c>
      <c r="J433" s="49"/>
      <c r="K433" s="80"/>
    </row>
    <row r="434" ht="24" spans="1:11">
      <c r="A434" s="49"/>
      <c r="B434" s="49"/>
      <c r="C434" s="49" t="s">
        <v>980</v>
      </c>
      <c r="D434" s="49" t="s">
        <v>981</v>
      </c>
      <c r="E434" s="63" t="s">
        <v>982</v>
      </c>
      <c r="F434" s="63" t="s">
        <v>736</v>
      </c>
      <c r="G434" s="49">
        <v>50</v>
      </c>
      <c r="H434" s="49">
        <v>2017</v>
      </c>
      <c r="I434" s="49">
        <v>1</v>
      </c>
      <c r="J434" s="49"/>
      <c r="K434" s="80"/>
    </row>
    <row r="435" ht="24" spans="1:11">
      <c r="A435" s="49"/>
      <c r="B435" s="49"/>
      <c r="C435" s="49" t="s">
        <v>983</v>
      </c>
      <c r="D435" s="49" t="s">
        <v>984</v>
      </c>
      <c r="E435" s="63" t="s">
        <v>985</v>
      </c>
      <c r="F435" s="63" t="s">
        <v>597</v>
      </c>
      <c r="G435" s="49">
        <v>354</v>
      </c>
      <c r="H435" s="49">
        <v>2017</v>
      </c>
      <c r="I435" s="49">
        <v>1</v>
      </c>
      <c r="J435" s="49"/>
      <c r="K435" s="80"/>
    </row>
    <row r="436" ht="24" spans="1:11">
      <c r="A436" s="49"/>
      <c r="B436" s="49"/>
      <c r="C436" s="49" t="s">
        <v>986</v>
      </c>
      <c r="D436" s="49" t="s">
        <v>987</v>
      </c>
      <c r="E436" s="63" t="s">
        <v>988</v>
      </c>
      <c r="F436" s="63" t="s">
        <v>736</v>
      </c>
      <c r="G436" s="49">
        <v>50</v>
      </c>
      <c r="H436" s="49">
        <v>2017</v>
      </c>
      <c r="I436" s="49">
        <v>1</v>
      </c>
      <c r="J436" s="49"/>
      <c r="K436" s="80"/>
    </row>
    <row r="437" spans="1:11">
      <c r="A437" s="49"/>
      <c r="B437" s="49"/>
      <c r="C437" s="49" t="s">
        <v>989</v>
      </c>
      <c r="D437" s="49" t="s">
        <v>990</v>
      </c>
      <c r="E437" s="63" t="s">
        <v>991</v>
      </c>
      <c r="F437" s="63" t="s">
        <v>736</v>
      </c>
      <c r="G437" s="49">
        <v>40</v>
      </c>
      <c r="H437" s="49">
        <v>2017</v>
      </c>
      <c r="I437" s="49">
        <v>1</v>
      </c>
      <c r="J437" s="49"/>
      <c r="K437" s="80"/>
    </row>
    <row r="438" spans="1:11">
      <c r="A438" s="49"/>
      <c r="B438" s="49"/>
      <c r="C438" s="49" t="s">
        <v>992</v>
      </c>
      <c r="D438" s="49" t="s">
        <v>993</v>
      </c>
      <c r="E438" s="63" t="s">
        <v>994</v>
      </c>
      <c r="F438" s="63" t="s">
        <v>736</v>
      </c>
      <c r="G438" s="49">
        <v>50</v>
      </c>
      <c r="H438" s="49">
        <v>2017</v>
      </c>
      <c r="I438" s="49">
        <v>1</v>
      </c>
      <c r="J438" s="49"/>
      <c r="K438" s="80"/>
    </row>
    <row r="439" ht="24" spans="1:11">
      <c r="A439" s="49"/>
      <c r="B439" s="49"/>
      <c r="C439" s="49" t="s">
        <v>995</v>
      </c>
      <c r="D439" s="49" t="s">
        <v>996</v>
      </c>
      <c r="E439" s="63" t="s">
        <v>997</v>
      </c>
      <c r="F439" s="63" t="s">
        <v>736</v>
      </c>
      <c r="G439" s="49">
        <v>50</v>
      </c>
      <c r="H439" s="49">
        <v>2017</v>
      </c>
      <c r="I439" s="49">
        <v>1</v>
      </c>
      <c r="J439" s="49"/>
      <c r="K439" s="80"/>
    </row>
    <row r="440" spans="1:11">
      <c r="A440" s="49"/>
      <c r="B440" s="49"/>
      <c r="C440" s="49" t="s">
        <v>998</v>
      </c>
      <c r="D440" s="49" t="s">
        <v>999</v>
      </c>
      <c r="E440" s="63" t="s">
        <v>1000</v>
      </c>
      <c r="F440" s="63" t="s">
        <v>736</v>
      </c>
      <c r="G440" s="49">
        <v>50</v>
      </c>
      <c r="H440" s="49">
        <v>2017</v>
      </c>
      <c r="I440" s="49">
        <v>1</v>
      </c>
      <c r="J440" s="49"/>
      <c r="K440" s="80"/>
    </row>
    <row r="441" ht="36" spans="1:11">
      <c r="A441" s="49"/>
      <c r="B441" s="49"/>
      <c r="C441" s="49" t="s">
        <v>1001</v>
      </c>
      <c r="D441" s="49" t="s">
        <v>1002</v>
      </c>
      <c r="E441" s="63" t="s">
        <v>1003</v>
      </c>
      <c r="F441" s="63" t="s">
        <v>736</v>
      </c>
      <c r="G441" s="49">
        <v>50</v>
      </c>
      <c r="H441" s="49">
        <v>2017</v>
      </c>
      <c r="I441" s="49">
        <v>1</v>
      </c>
      <c r="J441" s="49"/>
      <c r="K441" s="80"/>
    </row>
    <row r="442" spans="1:11">
      <c r="A442" s="49"/>
      <c r="B442" s="49"/>
      <c r="C442" s="49" t="s">
        <v>1004</v>
      </c>
      <c r="D442" s="49" t="s">
        <v>1005</v>
      </c>
      <c r="E442" s="63" t="s">
        <v>1006</v>
      </c>
      <c r="F442" s="63" t="s">
        <v>736</v>
      </c>
      <c r="G442" s="49">
        <v>50</v>
      </c>
      <c r="H442" s="49">
        <v>2017</v>
      </c>
      <c r="I442" s="49">
        <v>1</v>
      </c>
      <c r="J442" s="49"/>
      <c r="K442" s="80"/>
    </row>
    <row r="443" spans="1:11">
      <c r="A443" s="49"/>
      <c r="B443" s="49"/>
      <c r="C443" s="49" t="s">
        <v>1007</v>
      </c>
      <c r="D443" s="49" t="s">
        <v>1008</v>
      </c>
      <c r="E443" s="63" t="s">
        <v>1009</v>
      </c>
      <c r="F443" s="63" t="s">
        <v>779</v>
      </c>
      <c r="G443" s="49">
        <v>50</v>
      </c>
      <c r="H443" s="49">
        <v>2016</v>
      </c>
      <c r="I443" s="49">
        <v>1</v>
      </c>
      <c r="J443" s="49"/>
      <c r="K443" s="80"/>
    </row>
    <row r="444" spans="1:11">
      <c r="A444" s="49"/>
      <c r="B444" s="49"/>
      <c r="C444" s="49" t="s">
        <v>1010</v>
      </c>
      <c r="D444" s="49" t="s">
        <v>1011</v>
      </c>
      <c r="E444" s="63" t="s">
        <v>1012</v>
      </c>
      <c r="F444" s="63" t="s">
        <v>779</v>
      </c>
      <c r="G444" s="49">
        <v>50</v>
      </c>
      <c r="H444" s="49">
        <v>2016</v>
      </c>
      <c r="I444" s="49">
        <v>1</v>
      </c>
      <c r="J444" s="49"/>
      <c r="K444" s="80"/>
    </row>
    <row r="445" s="154" customFormat="1" ht="36" spans="1:11">
      <c r="A445" s="143" t="s">
        <v>874</v>
      </c>
      <c r="B445" s="143" t="s">
        <v>875</v>
      </c>
      <c r="C445" s="143" t="s">
        <v>458</v>
      </c>
      <c r="D445" s="143"/>
      <c r="E445" s="163"/>
      <c r="F445" s="163"/>
      <c r="G445" s="163">
        <f>SUM(G398:G444)</f>
        <v>2407</v>
      </c>
      <c r="H445" s="143"/>
      <c r="I445" s="163">
        <f>SUM(I398:I444)</f>
        <v>47</v>
      </c>
      <c r="J445" s="169">
        <v>146</v>
      </c>
      <c r="K445" s="166">
        <v>3608.1</v>
      </c>
    </row>
    <row r="446" ht="24" spans="1:11">
      <c r="A446" s="49"/>
      <c r="B446" s="49" t="s">
        <v>1013</v>
      </c>
      <c r="C446" s="49" t="s">
        <v>1014</v>
      </c>
      <c r="D446" s="49" t="s">
        <v>1015</v>
      </c>
      <c r="E446" s="63" t="s">
        <v>1016</v>
      </c>
      <c r="F446" s="63" t="s">
        <v>753</v>
      </c>
      <c r="G446" s="49">
        <f t="shared" ref="G446:G448" si="5">40+10</f>
        <v>50</v>
      </c>
      <c r="H446" s="64" t="s">
        <v>30</v>
      </c>
      <c r="I446" s="49">
        <v>2</v>
      </c>
      <c r="J446" s="49"/>
      <c r="K446" s="80"/>
    </row>
    <row r="447" ht="24" spans="1:11">
      <c r="A447" s="49"/>
      <c r="B447" s="49"/>
      <c r="C447" s="49" t="s">
        <v>1017</v>
      </c>
      <c r="D447" s="49" t="s">
        <v>1018</v>
      </c>
      <c r="E447" s="63" t="s">
        <v>1019</v>
      </c>
      <c r="F447" s="63" t="s">
        <v>462</v>
      </c>
      <c r="G447" s="49">
        <f t="shared" si="5"/>
        <v>50</v>
      </c>
      <c r="H447" s="64" t="s">
        <v>30</v>
      </c>
      <c r="I447" s="49">
        <v>2</v>
      </c>
      <c r="J447" s="49"/>
      <c r="K447" s="80"/>
    </row>
    <row r="448" spans="1:11">
      <c r="A448" s="49"/>
      <c r="B448" s="49"/>
      <c r="C448" s="49" t="s">
        <v>1020</v>
      </c>
      <c r="D448" s="49" t="s">
        <v>1021</v>
      </c>
      <c r="E448" s="63" t="s">
        <v>1022</v>
      </c>
      <c r="F448" s="63" t="s">
        <v>779</v>
      </c>
      <c r="G448" s="49">
        <f t="shared" si="5"/>
        <v>50</v>
      </c>
      <c r="H448" s="64" t="s">
        <v>30</v>
      </c>
      <c r="I448" s="49">
        <v>2</v>
      </c>
      <c r="J448" s="49"/>
      <c r="K448" s="80"/>
    </row>
    <row r="449" spans="1:11">
      <c r="A449" s="49"/>
      <c r="B449" s="49"/>
      <c r="C449" s="49" t="s">
        <v>1023</v>
      </c>
      <c r="D449" s="49" t="s">
        <v>1024</v>
      </c>
      <c r="E449" s="63" t="s">
        <v>1025</v>
      </c>
      <c r="F449" s="63" t="s">
        <v>462</v>
      </c>
      <c r="G449" s="49">
        <v>10</v>
      </c>
      <c r="H449" s="64">
        <v>2017</v>
      </c>
      <c r="I449" s="49">
        <v>1</v>
      </c>
      <c r="J449" s="49"/>
      <c r="K449" s="80"/>
    </row>
    <row r="450" s="154" customFormat="1" ht="24" spans="1:11">
      <c r="A450" s="143" t="s">
        <v>874</v>
      </c>
      <c r="B450" s="143" t="s">
        <v>1013</v>
      </c>
      <c r="C450" s="143" t="s">
        <v>458</v>
      </c>
      <c r="D450" s="143"/>
      <c r="E450" s="163"/>
      <c r="F450" s="163"/>
      <c r="G450" s="163">
        <f>SUM(G446:G449)</f>
        <v>160</v>
      </c>
      <c r="H450" s="143"/>
      <c r="I450" s="163">
        <f>SUM(I446:I449)</f>
        <v>7</v>
      </c>
      <c r="J450" s="169">
        <v>14</v>
      </c>
      <c r="K450" s="166">
        <v>555</v>
      </c>
    </row>
    <row r="451" spans="1:11">
      <c r="A451" s="48"/>
      <c r="B451" s="49" t="s">
        <v>1026</v>
      </c>
      <c r="C451" s="48" t="s">
        <v>372</v>
      </c>
      <c r="D451" s="48" t="s">
        <v>1027</v>
      </c>
      <c r="E451" s="48" t="s">
        <v>1028</v>
      </c>
      <c r="F451" s="48" t="s">
        <v>813</v>
      </c>
      <c r="G451" s="48">
        <v>24.2</v>
      </c>
      <c r="H451" s="48">
        <v>2017</v>
      </c>
      <c r="I451" s="48">
        <v>1</v>
      </c>
      <c r="J451" s="48"/>
      <c r="K451" s="80"/>
    </row>
    <row r="452" spans="1:11">
      <c r="A452" s="48"/>
      <c r="B452" s="48"/>
      <c r="C452" s="48" t="s">
        <v>372</v>
      </c>
      <c r="D452" s="48" t="s">
        <v>1029</v>
      </c>
      <c r="E452" s="48" t="s">
        <v>1030</v>
      </c>
      <c r="F452" s="48" t="s">
        <v>753</v>
      </c>
      <c r="G452" s="48">
        <v>42.6</v>
      </c>
      <c r="H452" s="48">
        <v>2016</v>
      </c>
      <c r="I452" s="48">
        <v>1</v>
      </c>
      <c r="J452" s="48"/>
      <c r="K452" s="80"/>
    </row>
    <row r="453" spans="1:11">
      <c r="A453" s="48"/>
      <c r="B453" s="48"/>
      <c r="C453" s="48" t="s">
        <v>1031</v>
      </c>
      <c r="D453" s="48" t="s">
        <v>1027</v>
      </c>
      <c r="E453" s="48" t="s">
        <v>1032</v>
      </c>
      <c r="F453" s="48" t="s">
        <v>813</v>
      </c>
      <c r="G453" s="48">
        <v>0.8</v>
      </c>
      <c r="H453" s="48">
        <v>2017</v>
      </c>
      <c r="I453" s="48">
        <v>1</v>
      </c>
      <c r="J453" s="48"/>
      <c r="K453" s="80"/>
    </row>
    <row r="454" spans="1:11">
      <c r="A454" s="48"/>
      <c r="B454" s="48"/>
      <c r="C454" s="48" t="s">
        <v>1033</v>
      </c>
      <c r="D454" s="48" t="s">
        <v>1027</v>
      </c>
      <c r="E454" s="48" t="s">
        <v>1034</v>
      </c>
      <c r="F454" s="48" t="s">
        <v>813</v>
      </c>
      <c r="G454" s="48">
        <v>0.54</v>
      </c>
      <c r="H454" s="48">
        <v>2017</v>
      </c>
      <c r="I454" s="48">
        <v>1</v>
      </c>
      <c r="J454" s="48"/>
      <c r="K454" s="80"/>
    </row>
    <row r="455" spans="1:11">
      <c r="A455" s="48"/>
      <c r="B455" s="48"/>
      <c r="C455" s="48" t="s">
        <v>1035</v>
      </c>
      <c r="D455" s="48" t="s">
        <v>1027</v>
      </c>
      <c r="E455" s="48" t="s">
        <v>1036</v>
      </c>
      <c r="F455" s="48" t="s">
        <v>813</v>
      </c>
      <c r="G455" s="48">
        <v>0.04</v>
      </c>
      <c r="H455" s="48">
        <v>2017</v>
      </c>
      <c r="I455" s="48">
        <v>1</v>
      </c>
      <c r="J455" s="48"/>
      <c r="K455" s="80"/>
    </row>
    <row r="456" spans="1:11">
      <c r="A456" s="48"/>
      <c r="B456" s="48"/>
      <c r="C456" s="48" t="s">
        <v>1035</v>
      </c>
      <c r="D456" s="48" t="s">
        <v>1029</v>
      </c>
      <c r="E456" s="48" t="s">
        <v>1037</v>
      </c>
      <c r="F456" s="48" t="s">
        <v>753</v>
      </c>
      <c r="G456" s="48">
        <v>0.08</v>
      </c>
      <c r="H456" s="48">
        <v>2016</v>
      </c>
      <c r="I456" s="48">
        <v>1</v>
      </c>
      <c r="J456" s="48"/>
      <c r="K456" s="80"/>
    </row>
    <row r="457" spans="1:11">
      <c r="A457" s="48"/>
      <c r="B457" s="48"/>
      <c r="C457" s="48" t="s">
        <v>547</v>
      </c>
      <c r="D457" s="48" t="s">
        <v>1027</v>
      </c>
      <c r="E457" s="48" t="s">
        <v>1038</v>
      </c>
      <c r="F457" s="48" t="s">
        <v>813</v>
      </c>
      <c r="G457" s="48">
        <v>377.653</v>
      </c>
      <c r="H457" s="48">
        <v>2017</v>
      </c>
      <c r="I457" s="48">
        <v>1</v>
      </c>
      <c r="J457" s="48"/>
      <c r="K457" s="80"/>
    </row>
    <row r="458" spans="1:11">
      <c r="A458" s="48"/>
      <c r="B458" s="48"/>
      <c r="C458" s="48" t="s">
        <v>547</v>
      </c>
      <c r="D458" s="48" t="s">
        <v>1029</v>
      </c>
      <c r="E458" s="48" t="s">
        <v>1039</v>
      </c>
      <c r="F458" s="48" t="s">
        <v>753</v>
      </c>
      <c r="G458" s="48">
        <v>357.22</v>
      </c>
      <c r="H458" s="48">
        <v>2016</v>
      </c>
      <c r="I458" s="48">
        <v>1</v>
      </c>
      <c r="J458" s="48"/>
      <c r="K458" s="80"/>
    </row>
    <row r="459" spans="1:11">
      <c r="A459" s="48"/>
      <c r="B459" s="48"/>
      <c r="C459" s="48" t="s">
        <v>1040</v>
      </c>
      <c r="D459" s="48" t="s">
        <v>1029</v>
      </c>
      <c r="E459" s="48" t="s">
        <v>1041</v>
      </c>
      <c r="F459" s="48" t="s">
        <v>753</v>
      </c>
      <c r="G459" s="48">
        <v>0.6</v>
      </c>
      <c r="H459" s="48">
        <v>2016</v>
      </c>
      <c r="I459" s="48">
        <v>1</v>
      </c>
      <c r="J459" s="48"/>
      <c r="K459" s="80"/>
    </row>
    <row r="460" spans="1:11">
      <c r="A460" s="48"/>
      <c r="B460" s="48"/>
      <c r="C460" s="48" t="s">
        <v>11</v>
      </c>
      <c r="D460" s="48" t="s">
        <v>1027</v>
      </c>
      <c r="E460" s="48" t="s">
        <v>1042</v>
      </c>
      <c r="F460" s="48" t="s">
        <v>813</v>
      </c>
      <c r="G460" s="48">
        <v>230</v>
      </c>
      <c r="H460" s="48">
        <v>2017</v>
      </c>
      <c r="I460" s="48">
        <v>1</v>
      </c>
      <c r="J460" s="48"/>
      <c r="K460" s="80"/>
    </row>
    <row r="461" spans="1:11">
      <c r="A461" s="48"/>
      <c r="B461" s="48"/>
      <c r="C461" s="48" t="s">
        <v>11</v>
      </c>
      <c r="D461" s="48" t="s">
        <v>1029</v>
      </c>
      <c r="E461" s="48" t="s">
        <v>1043</v>
      </c>
      <c r="F461" s="48" t="s">
        <v>753</v>
      </c>
      <c r="G461" s="48">
        <v>441.5</v>
      </c>
      <c r="H461" s="48">
        <v>2016</v>
      </c>
      <c r="I461" s="48">
        <v>1</v>
      </c>
      <c r="J461" s="48"/>
      <c r="K461" s="80"/>
    </row>
    <row r="462" spans="1:11">
      <c r="A462" s="48"/>
      <c r="B462" s="48"/>
      <c r="C462" s="48" t="s">
        <v>1044</v>
      </c>
      <c r="D462" s="48" t="s">
        <v>1027</v>
      </c>
      <c r="E462" s="48" t="s">
        <v>1045</v>
      </c>
      <c r="F462" s="48" t="s">
        <v>813</v>
      </c>
      <c r="G462" s="48">
        <v>117.898</v>
      </c>
      <c r="H462" s="48">
        <v>2017</v>
      </c>
      <c r="I462" s="48">
        <v>1</v>
      </c>
      <c r="J462" s="48"/>
      <c r="K462" s="80"/>
    </row>
    <row r="463" spans="1:11">
      <c r="A463" s="48"/>
      <c r="B463" s="48"/>
      <c r="C463" s="48" t="s">
        <v>1044</v>
      </c>
      <c r="D463" s="48" t="s">
        <v>1029</v>
      </c>
      <c r="E463" s="48" t="s">
        <v>1046</v>
      </c>
      <c r="F463" s="48" t="s">
        <v>753</v>
      </c>
      <c r="G463" s="48">
        <v>4.6</v>
      </c>
      <c r="H463" s="48">
        <v>2016</v>
      </c>
      <c r="I463" s="48">
        <v>1</v>
      </c>
      <c r="J463" s="48"/>
      <c r="K463" s="80"/>
    </row>
    <row r="464" spans="1:11">
      <c r="A464" s="48"/>
      <c r="B464" s="48"/>
      <c r="C464" s="48" t="s">
        <v>329</v>
      </c>
      <c r="D464" s="48" t="s">
        <v>1027</v>
      </c>
      <c r="E464" s="48" t="s">
        <v>1047</v>
      </c>
      <c r="F464" s="48" t="s">
        <v>813</v>
      </c>
      <c r="G464" s="48">
        <v>49.5</v>
      </c>
      <c r="H464" s="48">
        <v>2017</v>
      </c>
      <c r="I464" s="48">
        <v>1</v>
      </c>
      <c r="J464" s="48"/>
      <c r="K464" s="80"/>
    </row>
    <row r="465" spans="1:11">
      <c r="A465" s="48"/>
      <c r="B465" s="48"/>
      <c r="C465" s="48" t="s">
        <v>329</v>
      </c>
      <c r="D465" s="48" t="s">
        <v>1029</v>
      </c>
      <c r="E465" s="48" t="s">
        <v>1048</v>
      </c>
      <c r="F465" s="48" t="s">
        <v>753</v>
      </c>
      <c r="G465" s="48">
        <v>36.3</v>
      </c>
      <c r="H465" s="48">
        <v>2016</v>
      </c>
      <c r="I465" s="48">
        <v>1</v>
      </c>
      <c r="J465" s="48"/>
      <c r="K465" s="80"/>
    </row>
    <row r="466" spans="1:11">
      <c r="A466" s="48"/>
      <c r="B466" s="48"/>
      <c r="C466" s="48" t="s">
        <v>70</v>
      </c>
      <c r="D466" s="48" t="s">
        <v>1027</v>
      </c>
      <c r="E466" s="48" t="s">
        <v>1049</v>
      </c>
      <c r="F466" s="48" t="s">
        <v>813</v>
      </c>
      <c r="G466" s="48">
        <v>137.5</v>
      </c>
      <c r="H466" s="48">
        <v>2017</v>
      </c>
      <c r="I466" s="48">
        <v>1</v>
      </c>
      <c r="J466" s="48"/>
      <c r="K466" s="80"/>
    </row>
    <row r="467" spans="1:11">
      <c r="A467" s="48"/>
      <c r="B467" s="48"/>
      <c r="C467" s="48" t="s">
        <v>70</v>
      </c>
      <c r="D467" s="48" t="s">
        <v>1029</v>
      </c>
      <c r="E467" s="48" t="s">
        <v>1050</v>
      </c>
      <c r="F467" s="48" t="s">
        <v>753</v>
      </c>
      <c r="G467" s="48">
        <v>643.8</v>
      </c>
      <c r="H467" s="48">
        <v>2016</v>
      </c>
      <c r="I467" s="48">
        <v>1</v>
      </c>
      <c r="J467" s="48"/>
      <c r="K467" s="80"/>
    </row>
    <row r="468" spans="1:11">
      <c r="A468" s="48"/>
      <c r="B468" s="48"/>
      <c r="C468" s="48" t="s">
        <v>447</v>
      </c>
      <c r="D468" s="48" t="s">
        <v>1027</v>
      </c>
      <c r="E468" s="48" t="s">
        <v>1051</v>
      </c>
      <c r="F468" s="48" t="s">
        <v>813</v>
      </c>
      <c r="G468" s="48">
        <v>14.7</v>
      </c>
      <c r="H468" s="48">
        <v>2017</v>
      </c>
      <c r="I468" s="48">
        <v>1</v>
      </c>
      <c r="J468" s="48"/>
      <c r="K468" s="80"/>
    </row>
    <row r="469" spans="1:11">
      <c r="A469" s="48"/>
      <c r="B469" s="48"/>
      <c r="C469" s="48" t="s">
        <v>241</v>
      </c>
      <c r="D469" s="48" t="s">
        <v>1027</v>
      </c>
      <c r="E469" s="48" t="s">
        <v>1052</v>
      </c>
      <c r="F469" s="48" t="s">
        <v>813</v>
      </c>
      <c r="G469" s="48">
        <v>68</v>
      </c>
      <c r="H469" s="48">
        <v>2017</v>
      </c>
      <c r="I469" s="48">
        <v>1</v>
      </c>
      <c r="J469" s="48"/>
      <c r="K469" s="80"/>
    </row>
    <row r="470" spans="1:11">
      <c r="A470" s="48"/>
      <c r="B470" s="48"/>
      <c r="C470" s="48" t="s">
        <v>241</v>
      </c>
      <c r="D470" s="48" t="s">
        <v>1029</v>
      </c>
      <c r="E470" s="48" t="s">
        <v>1053</v>
      </c>
      <c r="F470" s="48" t="s">
        <v>753</v>
      </c>
      <c r="G470" s="48">
        <v>123</v>
      </c>
      <c r="H470" s="48">
        <v>2016</v>
      </c>
      <c r="I470" s="48">
        <v>1</v>
      </c>
      <c r="J470" s="48"/>
      <c r="K470" s="80"/>
    </row>
    <row r="471" spans="1:11">
      <c r="A471" s="48"/>
      <c r="B471" s="48"/>
      <c r="C471" s="48" t="s">
        <v>285</v>
      </c>
      <c r="D471" s="48" t="s">
        <v>1027</v>
      </c>
      <c r="E471" s="48" t="s">
        <v>1054</v>
      </c>
      <c r="F471" s="48" t="s">
        <v>813</v>
      </c>
      <c r="G471" s="48">
        <v>96.1</v>
      </c>
      <c r="H471" s="48">
        <v>2017</v>
      </c>
      <c r="I471" s="48">
        <v>1</v>
      </c>
      <c r="J471" s="48"/>
      <c r="K471" s="80"/>
    </row>
    <row r="472" spans="1:11">
      <c r="A472" s="48"/>
      <c r="B472" s="48"/>
      <c r="C472" s="48" t="s">
        <v>285</v>
      </c>
      <c r="D472" s="48" t="s">
        <v>1029</v>
      </c>
      <c r="E472" s="48" t="s">
        <v>1055</v>
      </c>
      <c r="F472" s="48" t="s">
        <v>753</v>
      </c>
      <c r="G472" s="48">
        <v>120.8</v>
      </c>
      <c r="H472" s="48">
        <v>2016</v>
      </c>
      <c r="I472" s="48">
        <v>1</v>
      </c>
      <c r="J472" s="48"/>
      <c r="K472" s="80"/>
    </row>
    <row r="473" spans="1:11">
      <c r="A473" s="48"/>
      <c r="B473" s="48"/>
      <c r="C473" s="48" t="s">
        <v>1056</v>
      </c>
      <c r="D473" s="48" t="s">
        <v>1027</v>
      </c>
      <c r="E473" s="48" t="s">
        <v>1057</v>
      </c>
      <c r="F473" s="48" t="s">
        <v>813</v>
      </c>
      <c r="G473" s="48">
        <v>48.04</v>
      </c>
      <c r="H473" s="48">
        <v>2017</v>
      </c>
      <c r="I473" s="48">
        <v>1</v>
      </c>
      <c r="J473" s="48"/>
      <c r="K473" s="80"/>
    </row>
    <row r="474" spans="1:11">
      <c r="A474" s="48"/>
      <c r="B474" s="48"/>
      <c r="C474" s="48" t="s">
        <v>867</v>
      </c>
      <c r="D474" s="48" t="s">
        <v>1027</v>
      </c>
      <c r="E474" s="48" t="s">
        <v>1058</v>
      </c>
      <c r="F474" s="48" t="s">
        <v>813</v>
      </c>
      <c r="G474" s="48">
        <v>48.49</v>
      </c>
      <c r="H474" s="48">
        <v>2017</v>
      </c>
      <c r="I474" s="48">
        <v>1</v>
      </c>
      <c r="J474" s="48"/>
      <c r="K474" s="80"/>
    </row>
    <row r="475" spans="1:11">
      <c r="A475" s="48"/>
      <c r="B475" s="48"/>
      <c r="C475" s="48" t="s">
        <v>867</v>
      </c>
      <c r="D475" s="48" t="s">
        <v>1029</v>
      </c>
      <c r="E475" s="48" t="s">
        <v>1059</v>
      </c>
      <c r="F475" s="48" t="s">
        <v>753</v>
      </c>
      <c r="G475" s="48">
        <v>92.21</v>
      </c>
      <c r="H475" s="48">
        <v>2016</v>
      </c>
      <c r="I475" s="48">
        <v>1</v>
      </c>
      <c r="J475" s="48"/>
      <c r="K475" s="80"/>
    </row>
    <row r="476" spans="1:11">
      <c r="A476" s="48"/>
      <c r="B476" s="48"/>
      <c r="C476" s="48" t="s">
        <v>854</v>
      </c>
      <c r="D476" s="48" t="s">
        <v>1027</v>
      </c>
      <c r="E476" s="48" t="s">
        <v>1060</v>
      </c>
      <c r="F476" s="48" t="s">
        <v>813</v>
      </c>
      <c r="G476" s="48">
        <v>287.88</v>
      </c>
      <c r="H476" s="48">
        <v>2017</v>
      </c>
      <c r="I476" s="48">
        <v>1</v>
      </c>
      <c r="J476" s="48"/>
      <c r="K476" s="80"/>
    </row>
    <row r="477" spans="1:11">
      <c r="A477" s="48"/>
      <c r="B477" s="48"/>
      <c r="C477" s="48" t="s">
        <v>854</v>
      </c>
      <c r="D477" s="48" t="s">
        <v>1029</v>
      </c>
      <c r="E477" s="48" t="s">
        <v>1061</v>
      </c>
      <c r="F477" s="48" t="s">
        <v>753</v>
      </c>
      <c r="G477" s="48">
        <v>135.14</v>
      </c>
      <c r="H477" s="48">
        <v>2016</v>
      </c>
      <c r="I477" s="48">
        <v>1</v>
      </c>
      <c r="J477" s="48"/>
      <c r="K477" s="80"/>
    </row>
    <row r="478" s="154" customFormat="1" ht="24" spans="1:11">
      <c r="A478" s="150" t="s">
        <v>874</v>
      </c>
      <c r="B478" s="150" t="s">
        <v>1026</v>
      </c>
      <c r="C478" s="150" t="s">
        <v>458</v>
      </c>
      <c r="D478" s="150"/>
      <c r="E478" s="171"/>
      <c r="F478" s="171"/>
      <c r="G478" s="171">
        <f>SUM(G451:G477)</f>
        <v>3499.191</v>
      </c>
      <c r="H478" s="150"/>
      <c r="I478" s="171">
        <f>SUM(I451:I477)</f>
        <v>27</v>
      </c>
      <c r="J478" s="173">
        <v>455</v>
      </c>
      <c r="K478" s="166">
        <v>17246.0895</v>
      </c>
    </row>
    <row r="479" s="154" customFormat="1" ht="24" customHeight="1" spans="1:11">
      <c r="A479" s="150" t="s">
        <v>874</v>
      </c>
      <c r="B479" s="165"/>
      <c r="C479" s="165" t="s">
        <v>136</v>
      </c>
      <c r="D479" s="165"/>
      <c r="E479" s="172"/>
      <c r="F479" s="172"/>
      <c r="G479" s="165">
        <f t="shared" ref="G479:K479" si="6">SUM(G445,G450,G478)</f>
        <v>6066.191</v>
      </c>
      <c r="H479" s="165"/>
      <c r="I479" s="165">
        <f t="shared" si="6"/>
        <v>81</v>
      </c>
      <c r="J479" s="165">
        <f t="shared" si="6"/>
        <v>615</v>
      </c>
      <c r="K479" s="165">
        <f t="shared" si="6"/>
        <v>21409.1895</v>
      </c>
    </row>
  </sheetData>
  <conditionalFormatting sqref="E4">
    <cfRule type="duplicateValues" dxfId="0" priority="51"/>
    <cfRule type="duplicateValues" dxfId="0" priority="52"/>
  </conditionalFormatting>
  <conditionalFormatting sqref="E5">
    <cfRule type="duplicateValues" dxfId="0" priority="49"/>
    <cfRule type="duplicateValues" dxfId="0" priority="50"/>
  </conditionalFormatting>
  <conditionalFormatting sqref="E6">
    <cfRule type="duplicateValues" dxfId="0" priority="47"/>
    <cfRule type="duplicateValues" dxfId="0" priority="48"/>
  </conditionalFormatting>
  <conditionalFormatting sqref="E7">
    <cfRule type="duplicateValues" dxfId="0" priority="45"/>
    <cfRule type="duplicateValues" dxfId="0" priority="46"/>
  </conditionalFormatting>
  <conditionalFormatting sqref="E8">
    <cfRule type="duplicateValues" dxfId="0" priority="43"/>
    <cfRule type="duplicateValues" dxfId="0" priority="44"/>
  </conditionalFormatting>
  <conditionalFormatting sqref="E9">
    <cfRule type="duplicateValues" dxfId="0" priority="41"/>
    <cfRule type="duplicateValues" dxfId="0" priority="42"/>
  </conditionalFormatting>
  <conditionalFormatting sqref="E10">
    <cfRule type="duplicateValues" dxfId="0" priority="39"/>
    <cfRule type="duplicateValues" dxfId="0" priority="40"/>
  </conditionalFormatting>
  <conditionalFormatting sqref="E11">
    <cfRule type="duplicateValues" dxfId="0" priority="37"/>
    <cfRule type="duplicateValues" dxfId="0" priority="38"/>
  </conditionalFormatting>
  <conditionalFormatting sqref="E12">
    <cfRule type="duplicateValues" dxfId="0" priority="35"/>
    <cfRule type="duplicateValues" dxfId="0" priority="36"/>
  </conditionalFormatting>
  <conditionalFormatting sqref="E13">
    <cfRule type="duplicateValues" dxfId="0" priority="33"/>
    <cfRule type="duplicateValues" dxfId="0" priority="34"/>
  </conditionalFormatting>
  <conditionalFormatting sqref="E14">
    <cfRule type="duplicateValues" dxfId="0" priority="31"/>
    <cfRule type="duplicateValues" dxfId="0" priority="32"/>
  </conditionalFormatting>
  <conditionalFormatting sqref="E15">
    <cfRule type="duplicateValues" dxfId="0" priority="29"/>
    <cfRule type="duplicateValues" dxfId="0" priority="30"/>
  </conditionalFormatting>
  <conditionalFormatting sqref="E16">
    <cfRule type="duplicateValues" dxfId="0" priority="27"/>
    <cfRule type="duplicateValues" dxfId="0" priority="28"/>
  </conditionalFormatting>
  <conditionalFormatting sqref="E17">
    <cfRule type="duplicateValues" dxfId="0" priority="25"/>
    <cfRule type="duplicateValues" dxfId="0" priority="26"/>
  </conditionalFormatting>
  <conditionalFormatting sqref="E18">
    <cfRule type="duplicateValues" dxfId="0" priority="23"/>
    <cfRule type="duplicateValues" dxfId="0" priority="24"/>
  </conditionalFormatting>
  <conditionalFormatting sqref="E19">
    <cfRule type="duplicateValues" dxfId="0" priority="21"/>
    <cfRule type="duplicateValues" dxfId="0" priority="22"/>
  </conditionalFormatting>
  <conditionalFormatting sqref="E20">
    <cfRule type="duplicateValues" dxfId="0" priority="19"/>
    <cfRule type="duplicateValues" dxfId="0" priority="20"/>
  </conditionalFormatting>
  <conditionalFormatting sqref="E21">
    <cfRule type="duplicateValues" dxfId="0" priority="17"/>
    <cfRule type="duplicateValues" dxfId="0" priority="18"/>
  </conditionalFormatting>
  <conditionalFormatting sqref="E22">
    <cfRule type="duplicateValues" dxfId="0" priority="15"/>
    <cfRule type="duplicateValues" dxfId="0" priority="16"/>
  </conditionalFormatting>
  <conditionalFormatting sqref="E23">
    <cfRule type="duplicateValues" dxfId="0" priority="13"/>
    <cfRule type="duplicateValues" dxfId="0" priority="14"/>
  </conditionalFormatting>
  <conditionalFormatting sqref="E24">
    <cfRule type="duplicateValues" dxfId="0" priority="11"/>
    <cfRule type="duplicateValues" dxfId="0" priority="12"/>
  </conditionalFormatting>
  <conditionalFormatting sqref="E25">
    <cfRule type="duplicateValues" dxfId="0" priority="9"/>
    <cfRule type="duplicateValues" dxfId="0" priority="10"/>
  </conditionalFormatting>
  <conditionalFormatting sqref="E26">
    <cfRule type="duplicateValues" dxfId="0" priority="7"/>
    <cfRule type="duplicateValues" dxfId="0" priority="8"/>
  </conditionalFormatting>
  <conditionalFormatting sqref="E27">
    <cfRule type="duplicateValues" dxfId="0" priority="5"/>
    <cfRule type="duplicateValues" dxfId="0" priority="6"/>
  </conditionalFormatting>
  <conditionalFormatting sqref="E28">
    <cfRule type="duplicateValues" dxfId="0" priority="3"/>
    <cfRule type="duplicateValues" dxfId="0" priority="4"/>
  </conditionalFormatting>
  <conditionalFormatting sqref="E223">
    <cfRule type="duplicateValues" dxfId="0" priority="1"/>
    <cfRule type="duplicateValues" dxfId="0" priority="2"/>
  </conditionalFormatting>
  <pageMargins left="0.75" right="0.75" top="1" bottom="1" header="0.511805555555556" footer="0.511805555555556"/>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L474"/>
  <sheetViews>
    <sheetView workbookViewId="0">
      <pane xSplit="2" ySplit="3" topLeftCell="C4" activePane="bottomRight" state="frozen"/>
      <selection/>
      <selection pane="topRight"/>
      <selection pane="bottomLeft"/>
      <selection pane="bottomRight" activeCell="H4" sqref="H4"/>
    </sheetView>
  </sheetViews>
  <sheetFormatPr defaultColWidth="9" defaultRowHeight="13.5"/>
  <cols>
    <col min="1" max="1" width="13.9083333333333" customWidth="1"/>
    <col min="2" max="2" width="17.9083333333333" customWidth="1"/>
    <col min="3" max="4" width="22.3666666666667" customWidth="1"/>
    <col min="5" max="5" width="35" customWidth="1"/>
    <col min="6" max="7" width="16.0916666666667" style="34" customWidth="1"/>
    <col min="8" max="8" width="10.3666666666667"/>
    <col min="9" max="9" width="13.725" customWidth="1"/>
    <col min="11" max="11" width="9.36666666666667"/>
    <col min="12" max="12" width="13.0916666666667" style="36" customWidth="1"/>
  </cols>
  <sheetData>
    <row r="3" ht="38" customHeight="1" spans="1:12">
      <c r="A3" s="130" t="s">
        <v>0</v>
      </c>
      <c r="B3" s="130" t="s">
        <v>1</v>
      </c>
      <c r="C3" s="40" t="s">
        <v>2</v>
      </c>
      <c r="D3" s="131" t="s">
        <v>2</v>
      </c>
      <c r="E3" s="41" t="s">
        <v>3</v>
      </c>
      <c r="F3" s="41" t="s">
        <v>4</v>
      </c>
      <c r="G3" s="41" t="s">
        <v>5</v>
      </c>
      <c r="H3" s="42" t="s">
        <v>6</v>
      </c>
      <c r="I3" s="41" t="s">
        <v>7</v>
      </c>
      <c r="J3" s="41" t="s">
        <v>8</v>
      </c>
      <c r="K3" s="41" t="s">
        <v>9</v>
      </c>
      <c r="L3" s="75" t="s">
        <v>10</v>
      </c>
    </row>
    <row r="4" s="126" customFormat="1" ht="38" customHeight="1" spans="1:12">
      <c r="A4" s="132" t="s">
        <v>1062</v>
      </c>
      <c r="B4" s="132"/>
      <c r="C4" s="133" t="s">
        <v>1063</v>
      </c>
      <c r="D4" s="134"/>
      <c r="E4" s="135"/>
      <c r="F4" s="135"/>
      <c r="G4" s="135"/>
      <c r="H4" s="78">
        <f t="shared" ref="H4:L4" si="0">SUBTOTAL(9,H221,H301,H364,H398,H474)</f>
        <v>42804.592</v>
      </c>
      <c r="I4" s="105"/>
      <c r="J4" s="77">
        <f t="shared" si="0"/>
        <v>542</v>
      </c>
      <c r="K4" s="77">
        <f t="shared" si="0"/>
        <v>1111</v>
      </c>
      <c r="L4" s="78">
        <f t="shared" si="0"/>
        <v>48265.4895</v>
      </c>
    </row>
    <row r="5" ht="24" spans="1:12">
      <c r="A5" s="66" t="s">
        <v>134</v>
      </c>
      <c r="B5" s="66" t="s">
        <v>135</v>
      </c>
      <c r="C5" s="48" t="s">
        <v>11</v>
      </c>
      <c r="D5" s="48" t="s">
        <v>11</v>
      </c>
      <c r="E5" s="49" t="s">
        <v>12</v>
      </c>
      <c r="F5" s="50" t="s">
        <v>13</v>
      </c>
      <c r="G5" s="50" t="s">
        <v>14</v>
      </c>
      <c r="H5" s="48">
        <v>35</v>
      </c>
      <c r="I5" s="48">
        <v>2015</v>
      </c>
      <c r="J5" s="66">
        <v>1</v>
      </c>
      <c r="K5" s="79"/>
      <c r="L5" s="80"/>
    </row>
    <row r="6" ht="24" spans="1:12">
      <c r="A6" s="136"/>
      <c r="B6" s="136"/>
      <c r="C6" s="48" t="s">
        <v>11</v>
      </c>
      <c r="D6" s="48" t="s">
        <v>11</v>
      </c>
      <c r="E6" s="49" t="s">
        <v>15</v>
      </c>
      <c r="F6" s="53" t="s">
        <v>16</v>
      </c>
      <c r="G6" s="53" t="s">
        <v>17</v>
      </c>
      <c r="H6" s="48">
        <v>50</v>
      </c>
      <c r="I6" s="54" t="s">
        <v>18</v>
      </c>
      <c r="J6" s="66">
        <v>2</v>
      </c>
      <c r="K6" s="79"/>
      <c r="L6" s="80"/>
    </row>
    <row r="7" ht="24" spans="1:12">
      <c r="A7" s="136"/>
      <c r="B7" s="136"/>
      <c r="C7" s="48" t="s">
        <v>11</v>
      </c>
      <c r="D7" s="48" t="s">
        <v>11</v>
      </c>
      <c r="E7" s="49" t="s">
        <v>19</v>
      </c>
      <c r="F7" s="55" t="s">
        <v>20</v>
      </c>
      <c r="G7" s="55" t="s">
        <v>21</v>
      </c>
      <c r="H7" s="48">
        <v>25</v>
      </c>
      <c r="I7" s="54">
        <v>2017</v>
      </c>
      <c r="J7" s="66">
        <v>1</v>
      </c>
      <c r="K7" s="79"/>
      <c r="L7" s="80"/>
    </row>
    <row r="8" ht="24" spans="1:12">
      <c r="A8" s="136"/>
      <c r="B8" s="136"/>
      <c r="C8" s="48" t="s">
        <v>11</v>
      </c>
      <c r="D8" s="48" t="s">
        <v>11</v>
      </c>
      <c r="E8" s="49" t="s">
        <v>22</v>
      </c>
      <c r="F8" s="50" t="s">
        <v>23</v>
      </c>
      <c r="G8" s="50" t="s">
        <v>24</v>
      </c>
      <c r="H8" s="48">
        <v>35</v>
      </c>
      <c r="I8" s="54">
        <v>2015</v>
      </c>
      <c r="J8" s="66">
        <v>1</v>
      </c>
      <c r="K8" s="79"/>
      <c r="L8" s="80"/>
    </row>
    <row r="9" ht="24" spans="1:12">
      <c r="A9" s="136"/>
      <c r="B9" s="136"/>
      <c r="C9" s="48" t="s">
        <v>11</v>
      </c>
      <c r="D9" s="48" t="s">
        <v>11</v>
      </c>
      <c r="E9" s="49" t="s">
        <v>25</v>
      </c>
      <c r="F9" s="55" t="s">
        <v>26</v>
      </c>
      <c r="G9" s="55" t="s">
        <v>21</v>
      </c>
      <c r="H9" s="48">
        <v>25</v>
      </c>
      <c r="I9" s="54">
        <v>2017</v>
      </c>
      <c r="J9" s="66">
        <v>1</v>
      </c>
      <c r="K9" s="79"/>
      <c r="L9" s="80"/>
    </row>
    <row r="10" ht="24" spans="1:12">
      <c r="A10" s="136"/>
      <c r="B10" s="136"/>
      <c r="C10" s="48" t="s">
        <v>11</v>
      </c>
      <c r="D10" s="48" t="s">
        <v>11</v>
      </c>
      <c r="E10" s="49" t="s">
        <v>27</v>
      </c>
      <c r="F10" s="56" t="s">
        <v>28</v>
      </c>
      <c r="G10" s="56" t="s">
        <v>29</v>
      </c>
      <c r="H10" s="48">
        <v>50</v>
      </c>
      <c r="I10" s="54" t="s">
        <v>30</v>
      </c>
      <c r="J10" s="66">
        <v>2</v>
      </c>
      <c r="K10" s="79"/>
      <c r="L10" s="80"/>
    </row>
    <row r="11" spans="1:12">
      <c r="A11" s="136"/>
      <c r="B11" s="136"/>
      <c r="C11" s="48" t="s">
        <v>11</v>
      </c>
      <c r="D11" s="48" t="s">
        <v>11</v>
      </c>
      <c r="E11" s="49" t="s">
        <v>31</v>
      </c>
      <c r="F11" s="50" t="s">
        <v>32</v>
      </c>
      <c r="G11" s="50" t="s">
        <v>24</v>
      </c>
      <c r="H11" s="48">
        <v>35</v>
      </c>
      <c r="I11" s="54">
        <v>2015</v>
      </c>
      <c r="J11" s="66">
        <v>1</v>
      </c>
      <c r="K11" s="79"/>
      <c r="L11" s="80"/>
    </row>
    <row r="12" ht="24" spans="1:12">
      <c r="A12" s="136"/>
      <c r="B12" s="136"/>
      <c r="C12" s="48" t="s">
        <v>11</v>
      </c>
      <c r="D12" s="48" t="s">
        <v>11</v>
      </c>
      <c r="E12" s="49" t="s">
        <v>33</v>
      </c>
      <c r="F12" s="50" t="s">
        <v>34</v>
      </c>
      <c r="G12" s="50" t="s">
        <v>24</v>
      </c>
      <c r="H12" s="48">
        <v>35</v>
      </c>
      <c r="I12" s="54">
        <v>2015</v>
      </c>
      <c r="J12" s="66">
        <v>1</v>
      </c>
      <c r="K12" s="79"/>
      <c r="L12" s="80"/>
    </row>
    <row r="13" spans="1:12">
      <c r="A13" s="136"/>
      <c r="B13" s="136"/>
      <c r="C13" s="48" t="s">
        <v>11</v>
      </c>
      <c r="D13" s="48" t="s">
        <v>11</v>
      </c>
      <c r="E13" s="49" t="s">
        <v>35</v>
      </c>
      <c r="F13" s="56" t="s">
        <v>36</v>
      </c>
      <c r="G13" s="56" t="s">
        <v>29</v>
      </c>
      <c r="H13" s="48">
        <v>40</v>
      </c>
      <c r="I13" s="54" t="s">
        <v>30</v>
      </c>
      <c r="J13" s="66">
        <v>2</v>
      </c>
      <c r="K13" s="79"/>
      <c r="L13" s="80"/>
    </row>
    <row r="14" spans="1:12">
      <c r="A14" s="136"/>
      <c r="B14" s="136"/>
      <c r="C14" s="48" t="s">
        <v>11</v>
      </c>
      <c r="D14" s="48" t="s">
        <v>11</v>
      </c>
      <c r="E14" s="49" t="s">
        <v>37</v>
      </c>
      <c r="F14" s="56" t="s">
        <v>38</v>
      </c>
      <c r="G14" s="56" t="s">
        <v>29</v>
      </c>
      <c r="H14" s="48">
        <v>40</v>
      </c>
      <c r="I14" s="54" t="s">
        <v>30</v>
      </c>
      <c r="J14" s="66">
        <v>2</v>
      </c>
      <c r="K14" s="79"/>
      <c r="L14" s="80"/>
    </row>
    <row r="15" ht="24" spans="1:12">
      <c r="A15" s="136"/>
      <c r="B15" s="136"/>
      <c r="C15" s="48" t="s">
        <v>11</v>
      </c>
      <c r="D15" s="48" t="s">
        <v>11</v>
      </c>
      <c r="E15" s="49" t="s">
        <v>39</v>
      </c>
      <c r="F15" s="55" t="s">
        <v>40</v>
      </c>
      <c r="G15" s="55" t="s">
        <v>21</v>
      </c>
      <c r="H15" s="48">
        <v>25</v>
      </c>
      <c r="I15" s="54">
        <v>2017</v>
      </c>
      <c r="J15" s="66">
        <v>1</v>
      </c>
      <c r="K15" s="79"/>
      <c r="L15" s="80"/>
    </row>
    <row r="16" ht="24" spans="1:12">
      <c r="A16" s="136"/>
      <c r="B16" s="136"/>
      <c r="C16" s="48" t="s">
        <v>11</v>
      </c>
      <c r="D16" s="48" t="s">
        <v>11</v>
      </c>
      <c r="E16" s="49" t="s">
        <v>41</v>
      </c>
      <c r="F16" s="50" t="s">
        <v>42</v>
      </c>
      <c r="G16" s="50" t="s">
        <v>14</v>
      </c>
      <c r="H16" s="48">
        <v>35</v>
      </c>
      <c r="I16" s="54">
        <v>2015</v>
      </c>
      <c r="J16" s="66">
        <v>1</v>
      </c>
      <c r="K16" s="79"/>
      <c r="L16" s="80"/>
    </row>
    <row r="17" ht="24" spans="1:12">
      <c r="A17" s="136"/>
      <c r="B17" s="136"/>
      <c r="C17" s="48" t="s">
        <v>11</v>
      </c>
      <c r="D17" s="48" t="s">
        <v>11</v>
      </c>
      <c r="E17" s="49" t="s">
        <v>43</v>
      </c>
      <c r="F17" s="56" t="s">
        <v>44</v>
      </c>
      <c r="G17" s="56" t="s">
        <v>29</v>
      </c>
      <c r="H17" s="48">
        <v>40</v>
      </c>
      <c r="I17" s="54" t="s">
        <v>30</v>
      </c>
      <c r="J17" s="66">
        <v>2</v>
      </c>
      <c r="K17" s="79"/>
      <c r="L17" s="80"/>
    </row>
    <row r="18" ht="24" spans="1:12">
      <c r="A18" s="136"/>
      <c r="B18" s="136"/>
      <c r="C18" s="48" t="s">
        <v>11</v>
      </c>
      <c r="D18" s="48" t="s">
        <v>11</v>
      </c>
      <c r="E18" s="49" t="s">
        <v>45</v>
      </c>
      <c r="F18" s="50" t="s">
        <v>46</v>
      </c>
      <c r="G18" s="50" t="s">
        <v>24</v>
      </c>
      <c r="H18" s="48">
        <v>35</v>
      </c>
      <c r="I18" s="54">
        <v>2015</v>
      </c>
      <c r="J18" s="66">
        <v>1</v>
      </c>
      <c r="K18" s="79"/>
      <c r="L18" s="80"/>
    </row>
    <row r="19" ht="24" spans="1:12">
      <c r="A19" s="136"/>
      <c r="B19" s="136"/>
      <c r="C19" s="48" t="s">
        <v>11</v>
      </c>
      <c r="D19" s="48" t="s">
        <v>11</v>
      </c>
      <c r="E19" s="49" t="s">
        <v>47</v>
      </c>
      <c r="F19" s="55" t="s">
        <v>48</v>
      </c>
      <c r="G19" s="55" t="s">
        <v>21</v>
      </c>
      <c r="H19" s="48">
        <v>25</v>
      </c>
      <c r="I19" s="54">
        <v>2017</v>
      </c>
      <c r="J19" s="66">
        <v>1</v>
      </c>
      <c r="K19" s="79"/>
      <c r="L19" s="80"/>
    </row>
    <row r="20" spans="1:12">
      <c r="A20" s="136"/>
      <c r="B20" s="136"/>
      <c r="C20" s="48" t="s">
        <v>11</v>
      </c>
      <c r="D20" s="48" t="s">
        <v>11</v>
      </c>
      <c r="E20" s="49" t="s">
        <v>49</v>
      </c>
      <c r="F20" s="57" t="s">
        <v>50</v>
      </c>
      <c r="G20" s="57" t="s">
        <v>17</v>
      </c>
      <c r="H20" s="48">
        <v>50</v>
      </c>
      <c r="I20" s="54" t="s">
        <v>18</v>
      </c>
      <c r="J20" s="66">
        <v>2</v>
      </c>
      <c r="K20" s="79"/>
      <c r="L20" s="80"/>
    </row>
    <row r="21" ht="24" spans="1:12">
      <c r="A21" s="136"/>
      <c r="B21" s="136"/>
      <c r="C21" s="48" t="s">
        <v>11</v>
      </c>
      <c r="D21" s="48" t="s">
        <v>11</v>
      </c>
      <c r="E21" s="49" t="s">
        <v>51</v>
      </c>
      <c r="F21" s="56" t="s">
        <v>52</v>
      </c>
      <c r="G21" s="56" t="s">
        <v>29</v>
      </c>
      <c r="H21" s="48">
        <v>50</v>
      </c>
      <c r="I21" s="54" t="s">
        <v>30</v>
      </c>
      <c r="J21" s="66">
        <v>2</v>
      </c>
      <c r="K21" s="79"/>
      <c r="L21" s="80"/>
    </row>
    <row r="22" ht="24" spans="1:12">
      <c r="A22" s="136"/>
      <c r="B22" s="136"/>
      <c r="C22" s="48" t="s">
        <v>11</v>
      </c>
      <c r="D22" s="48" t="s">
        <v>11</v>
      </c>
      <c r="E22" s="49" t="s">
        <v>53</v>
      </c>
      <c r="F22" s="50" t="s">
        <v>54</v>
      </c>
      <c r="G22" s="50" t="s">
        <v>24</v>
      </c>
      <c r="H22" s="48">
        <v>35</v>
      </c>
      <c r="I22" s="54">
        <v>2015</v>
      </c>
      <c r="J22" s="66">
        <v>1</v>
      </c>
      <c r="K22" s="79"/>
      <c r="L22" s="80"/>
    </row>
    <row r="23" spans="1:12">
      <c r="A23" s="136"/>
      <c r="B23" s="136"/>
      <c r="C23" s="48" t="s">
        <v>11</v>
      </c>
      <c r="D23" s="48" t="s">
        <v>11</v>
      </c>
      <c r="E23" s="49" t="s">
        <v>55</v>
      </c>
      <c r="F23" s="57" t="s">
        <v>56</v>
      </c>
      <c r="G23" s="57" t="s">
        <v>17</v>
      </c>
      <c r="H23" s="48">
        <v>50</v>
      </c>
      <c r="I23" s="54" t="s">
        <v>18</v>
      </c>
      <c r="J23" s="66">
        <v>2</v>
      </c>
      <c r="K23" s="79"/>
      <c r="L23" s="80"/>
    </row>
    <row r="24" spans="1:12">
      <c r="A24" s="136"/>
      <c r="B24" s="136"/>
      <c r="C24" s="48" t="s">
        <v>11</v>
      </c>
      <c r="D24" s="48" t="s">
        <v>11</v>
      </c>
      <c r="E24" s="49" t="s">
        <v>57</v>
      </c>
      <c r="F24" s="55" t="s">
        <v>58</v>
      </c>
      <c r="G24" s="55" t="s">
        <v>21</v>
      </c>
      <c r="H24" s="48">
        <v>25</v>
      </c>
      <c r="I24" s="54">
        <v>2017</v>
      </c>
      <c r="J24" s="66">
        <v>1</v>
      </c>
      <c r="K24" s="79"/>
      <c r="L24" s="80"/>
    </row>
    <row r="25" ht="24" spans="1:12">
      <c r="A25" s="136"/>
      <c r="B25" s="136"/>
      <c r="C25" s="48" t="s">
        <v>11</v>
      </c>
      <c r="D25" s="48" t="s">
        <v>11</v>
      </c>
      <c r="E25" s="49" t="s">
        <v>59</v>
      </c>
      <c r="F25" s="50" t="s">
        <v>60</v>
      </c>
      <c r="G25" s="50" t="s">
        <v>14</v>
      </c>
      <c r="H25" s="48">
        <v>35</v>
      </c>
      <c r="I25" s="54">
        <v>2015</v>
      </c>
      <c r="J25" s="66">
        <v>1</v>
      </c>
      <c r="K25" s="79"/>
      <c r="L25" s="80"/>
    </row>
    <row r="26" spans="1:12">
      <c r="A26" s="136"/>
      <c r="B26" s="136"/>
      <c r="C26" s="48" t="s">
        <v>11</v>
      </c>
      <c r="D26" s="48" t="s">
        <v>11</v>
      </c>
      <c r="E26" s="49" t="s">
        <v>61</v>
      </c>
      <c r="F26" s="56" t="s">
        <v>62</v>
      </c>
      <c r="G26" s="56" t="s">
        <v>29</v>
      </c>
      <c r="H26" s="48">
        <v>40</v>
      </c>
      <c r="I26" s="54" t="s">
        <v>30</v>
      </c>
      <c r="J26" s="66">
        <v>2</v>
      </c>
      <c r="K26" s="79"/>
      <c r="L26" s="80"/>
    </row>
    <row r="27" ht="24" spans="1:12">
      <c r="A27" s="136"/>
      <c r="B27" s="136"/>
      <c r="C27" s="48" t="s">
        <v>11</v>
      </c>
      <c r="D27" s="48" t="s">
        <v>11</v>
      </c>
      <c r="E27" s="49" t="s">
        <v>63</v>
      </c>
      <c r="F27" s="50" t="s">
        <v>64</v>
      </c>
      <c r="G27" s="50" t="s">
        <v>24</v>
      </c>
      <c r="H27" s="48">
        <v>35</v>
      </c>
      <c r="I27" s="54">
        <v>2015</v>
      </c>
      <c r="J27" s="66">
        <v>1</v>
      </c>
      <c r="K27" s="79"/>
      <c r="L27" s="80"/>
    </row>
    <row r="28" spans="1:12">
      <c r="A28" s="136"/>
      <c r="B28" s="136"/>
      <c r="C28" s="48" t="s">
        <v>11</v>
      </c>
      <c r="D28" s="48" t="s">
        <v>11</v>
      </c>
      <c r="E28" s="49" t="s">
        <v>65</v>
      </c>
      <c r="F28" s="55" t="s">
        <v>66</v>
      </c>
      <c r="G28" s="55" t="s">
        <v>21</v>
      </c>
      <c r="H28" s="48">
        <v>25</v>
      </c>
      <c r="I28" s="54">
        <v>2017</v>
      </c>
      <c r="J28" s="66">
        <v>1</v>
      </c>
      <c r="K28" s="79"/>
      <c r="L28" s="80"/>
    </row>
    <row r="29" ht="24" spans="1:12">
      <c r="A29" s="136"/>
      <c r="B29" s="136"/>
      <c r="C29" s="48" t="s">
        <v>11</v>
      </c>
      <c r="D29" s="48" t="s">
        <v>11</v>
      </c>
      <c r="E29" s="49" t="s">
        <v>67</v>
      </c>
      <c r="F29" s="57" t="s">
        <v>68</v>
      </c>
      <c r="G29" s="57" t="s">
        <v>17</v>
      </c>
      <c r="H29" s="48">
        <v>50</v>
      </c>
      <c r="I29" s="54" t="s">
        <v>18</v>
      </c>
      <c r="J29" s="66">
        <v>2</v>
      </c>
      <c r="K29" s="79"/>
      <c r="L29" s="80"/>
    </row>
    <row r="30" spans="1:12">
      <c r="A30" s="79"/>
      <c r="B30" s="79"/>
      <c r="C30" s="59" t="s">
        <v>69</v>
      </c>
      <c r="D30" s="59" t="s">
        <v>69</v>
      </c>
      <c r="E30" s="60"/>
      <c r="F30" s="61"/>
      <c r="G30" s="61"/>
      <c r="H30" s="59">
        <f>SUM(H5:H29)</f>
        <v>925</v>
      </c>
      <c r="I30" s="60"/>
      <c r="J30" s="67">
        <f>SUM(J5:J29)</f>
        <v>35</v>
      </c>
      <c r="K30" s="79"/>
      <c r="L30" s="80"/>
    </row>
    <row r="31" s="29" customFormat="1" ht="24" spans="1:12">
      <c r="A31" s="82"/>
      <c r="B31" s="82"/>
      <c r="C31" s="58" t="s">
        <v>70</v>
      </c>
      <c r="D31" s="58" t="s">
        <v>70</v>
      </c>
      <c r="E31" s="49" t="s">
        <v>71</v>
      </c>
      <c r="F31" s="63" t="s">
        <v>72</v>
      </c>
      <c r="G31" s="63" t="s">
        <v>21</v>
      </c>
      <c r="H31" s="49">
        <v>25</v>
      </c>
      <c r="I31" s="49">
        <v>2017</v>
      </c>
      <c r="J31" s="81">
        <v>1</v>
      </c>
      <c r="K31" s="82"/>
      <c r="L31" s="83"/>
    </row>
    <row r="32" s="29" customFormat="1" ht="36" spans="1:12">
      <c r="A32" s="82"/>
      <c r="B32" s="82"/>
      <c r="C32" s="58" t="s">
        <v>70</v>
      </c>
      <c r="D32" s="58" t="s">
        <v>70</v>
      </c>
      <c r="E32" s="49" t="s">
        <v>73</v>
      </c>
      <c r="F32" s="63" t="s">
        <v>74</v>
      </c>
      <c r="G32" s="63" t="s">
        <v>24</v>
      </c>
      <c r="H32" s="49">
        <v>35</v>
      </c>
      <c r="I32" s="49">
        <v>2015</v>
      </c>
      <c r="J32" s="81">
        <v>1</v>
      </c>
      <c r="K32" s="82"/>
      <c r="L32" s="83"/>
    </row>
    <row r="33" s="29" customFormat="1" spans="1:12">
      <c r="A33" s="82"/>
      <c r="B33" s="82"/>
      <c r="C33" s="58" t="s">
        <v>70</v>
      </c>
      <c r="D33" s="58" t="s">
        <v>70</v>
      </c>
      <c r="E33" s="49" t="s">
        <v>75</v>
      </c>
      <c r="F33" s="63" t="s">
        <v>76</v>
      </c>
      <c r="G33" s="63" t="s">
        <v>21</v>
      </c>
      <c r="H33" s="49">
        <v>25</v>
      </c>
      <c r="I33" s="49">
        <v>2017</v>
      </c>
      <c r="J33" s="81">
        <v>1</v>
      </c>
      <c r="K33" s="82"/>
      <c r="L33" s="83"/>
    </row>
    <row r="34" s="29" customFormat="1" ht="24" spans="1:12">
      <c r="A34" s="82"/>
      <c r="B34" s="82"/>
      <c r="C34" s="58" t="s">
        <v>70</v>
      </c>
      <c r="D34" s="58" t="s">
        <v>70</v>
      </c>
      <c r="E34" s="49" t="s">
        <v>77</v>
      </c>
      <c r="F34" s="63" t="s">
        <v>78</v>
      </c>
      <c r="G34" s="63" t="s">
        <v>21</v>
      </c>
      <c r="H34" s="49">
        <v>25</v>
      </c>
      <c r="I34" s="49">
        <v>2017</v>
      </c>
      <c r="J34" s="81">
        <v>1</v>
      </c>
      <c r="K34" s="82"/>
      <c r="L34" s="83"/>
    </row>
    <row r="35" s="29" customFormat="1" spans="1:12">
      <c r="A35" s="82"/>
      <c r="B35" s="82"/>
      <c r="C35" s="58" t="s">
        <v>70</v>
      </c>
      <c r="D35" s="58" t="s">
        <v>70</v>
      </c>
      <c r="E35" s="49" t="s">
        <v>79</v>
      </c>
      <c r="F35" s="63" t="s">
        <v>80</v>
      </c>
      <c r="G35" s="63" t="s">
        <v>21</v>
      </c>
      <c r="H35" s="49">
        <v>25</v>
      </c>
      <c r="I35" s="49">
        <v>2017</v>
      </c>
      <c r="J35" s="81">
        <v>1</v>
      </c>
      <c r="K35" s="82"/>
      <c r="L35" s="83"/>
    </row>
    <row r="36" s="29" customFormat="1" spans="1:12">
      <c r="A36" s="82"/>
      <c r="B36" s="82"/>
      <c r="C36" s="58" t="s">
        <v>70</v>
      </c>
      <c r="D36" s="58" t="s">
        <v>70</v>
      </c>
      <c r="E36" s="49" t="s">
        <v>81</v>
      </c>
      <c r="F36" s="63" t="s">
        <v>82</v>
      </c>
      <c r="G36" s="63" t="s">
        <v>17</v>
      </c>
      <c r="H36" s="49">
        <v>50</v>
      </c>
      <c r="I36" s="64" t="s">
        <v>18</v>
      </c>
      <c r="J36" s="81">
        <v>2</v>
      </c>
      <c r="K36" s="82"/>
      <c r="L36" s="83"/>
    </row>
    <row r="37" s="29" customFormat="1" ht="24" spans="1:12">
      <c r="A37" s="82"/>
      <c r="B37" s="82"/>
      <c r="C37" s="58" t="s">
        <v>70</v>
      </c>
      <c r="D37" s="58" t="s">
        <v>70</v>
      </c>
      <c r="E37" s="49" t="s">
        <v>83</v>
      </c>
      <c r="F37" s="63" t="s">
        <v>84</v>
      </c>
      <c r="G37" s="63" t="s">
        <v>29</v>
      </c>
      <c r="H37" s="49">
        <v>40</v>
      </c>
      <c r="I37" s="64" t="s">
        <v>30</v>
      </c>
      <c r="J37" s="81">
        <v>2</v>
      </c>
      <c r="K37" s="82"/>
      <c r="L37" s="83"/>
    </row>
    <row r="38" s="29" customFormat="1" spans="1:12">
      <c r="A38" s="82"/>
      <c r="B38" s="82"/>
      <c r="C38" s="58" t="s">
        <v>70</v>
      </c>
      <c r="D38" s="58" t="s">
        <v>70</v>
      </c>
      <c r="E38" s="49" t="s">
        <v>85</v>
      </c>
      <c r="F38" s="63" t="s">
        <v>86</v>
      </c>
      <c r="G38" s="63" t="s">
        <v>29</v>
      </c>
      <c r="H38" s="49">
        <v>40</v>
      </c>
      <c r="I38" s="64" t="s">
        <v>30</v>
      </c>
      <c r="J38" s="81">
        <v>2</v>
      </c>
      <c r="K38" s="82"/>
      <c r="L38" s="83"/>
    </row>
    <row r="39" s="29" customFormat="1" ht="24" spans="1:12">
      <c r="A39" s="82"/>
      <c r="B39" s="82"/>
      <c r="C39" s="58" t="s">
        <v>70</v>
      </c>
      <c r="D39" s="58" t="s">
        <v>70</v>
      </c>
      <c r="E39" s="49" t="s">
        <v>87</v>
      </c>
      <c r="F39" s="63" t="s">
        <v>88</v>
      </c>
      <c r="G39" s="63" t="s">
        <v>17</v>
      </c>
      <c r="H39" s="49">
        <v>50</v>
      </c>
      <c r="I39" s="64" t="s">
        <v>18</v>
      </c>
      <c r="J39" s="81">
        <v>2</v>
      </c>
      <c r="K39" s="82"/>
      <c r="L39" s="83"/>
    </row>
    <row r="40" s="29" customFormat="1" ht="24" spans="1:12">
      <c r="A40" s="82"/>
      <c r="B40" s="82"/>
      <c r="C40" s="58" t="s">
        <v>70</v>
      </c>
      <c r="D40" s="58" t="s">
        <v>70</v>
      </c>
      <c r="E40" s="49" t="s">
        <v>89</v>
      </c>
      <c r="F40" s="63" t="s">
        <v>90</v>
      </c>
      <c r="G40" s="63" t="s">
        <v>21</v>
      </c>
      <c r="H40" s="49">
        <v>25</v>
      </c>
      <c r="I40" s="49">
        <v>2017</v>
      </c>
      <c r="J40" s="81">
        <v>1</v>
      </c>
      <c r="K40" s="82"/>
      <c r="L40" s="83"/>
    </row>
    <row r="41" s="29" customFormat="1" spans="1:12">
      <c r="A41" s="82"/>
      <c r="B41" s="82"/>
      <c r="C41" s="58" t="s">
        <v>70</v>
      </c>
      <c r="D41" s="58" t="s">
        <v>70</v>
      </c>
      <c r="E41" s="49" t="s">
        <v>91</v>
      </c>
      <c r="F41" s="63" t="s">
        <v>92</v>
      </c>
      <c r="G41" s="63" t="s">
        <v>21</v>
      </c>
      <c r="H41" s="49">
        <v>25</v>
      </c>
      <c r="I41" s="49">
        <v>2017</v>
      </c>
      <c r="J41" s="81">
        <v>1</v>
      </c>
      <c r="K41" s="82"/>
      <c r="L41" s="83"/>
    </row>
    <row r="42" s="29" customFormat="1" spans="1:12">
      <c r="A42" s="82"/>
      <c r="B42" s="82"/>
      <c r="C42" s="58" t="s">
        <v>70</v>
      </c>
      <c r="D42" s="58" t="s">
        <v>70</v>
      </c>
      <c r="E42" s="49" t="s">
        <v>93</v>
      </c>
      <c r="F42" s="63" t="s">
        <v>94</v>
      </c>
      <c r="G42" s="63" t="s">
        <v>17</v>
      </c>
      <c r="H42" s="49">
        <v>50</v>
      </c>
      <c r="I42" s="64" t="s">
        <v>18</v>
      </c>
      <c r="J42" s="81">
        <v>2</v>
      </c>
      <c r="K42" s="82"/>
      <c r="L42" s="83"/>
    </row>
    <row r="43" s="29" customFormat="1" spans="1:12">
      <c r="A43" s="82"/>
      <c r="B43" s="82"/>
      <c r="C43" s="58" t="s">
        <v>70</v>
      </c>
      <c r="D43" s="58" t="s">
        <v>70</v>
      </c>
      <c r="E43" s="49" t="s">
        <v>95</v>
      </c>
      <c r="F43" s="63" t="s">
        <v>96</v>
      </c>
      <c r="G43" s="63" t="s">
        <v>29</v>
      </c>
      <c r="H43" s="49">
        <v>40</v>
      </c>
      <c r="I43" s="64" t="s">
        <v>30</v>
      </c>
      <c r="J43" s="81">
        <v>2</v>
      </c>
      <c r="K43" s="82"/>
      <c r="L43" s="83"/>
    </row>
    <row r="44" s="29" customFormat="1" spans="1:12">
      <c r="A44" s="82"/>
      <c r="B44" s="82"/>
      <c r="C44" s="58" t="s">
        <v>70</v>
      </c>
      <c r="D44" s="58" t="s">
        <v>70</v>
      </c>
      <c r="E44" s="49" t="s">
        <v>97</v>
      </c>
      <c r="F44" s="63" t="s">
        <v>98</v>
      </c>
      <c r="G44" s="63" t="s">
        <v>29</v>
      </c>
      <c r="H44" s="49">
        <v>40</v>
      </c>
      <c r="I44" s="64" t="s">
        <v>30</v>
      </c>
      <c r="J44" s="81">
        <v>2</v>
      </c>
      <c r="K44" s="82"/>
      <c r="L44" s="83"/>
    </row>
    <row r="45" s="29" customFormat="1" spans="1:12">
      <c r="A45" s="82"/>
      <c r="B45" s="82"/>
      <c r="C45" s="58" t="s">
        <v>70</v>
      </c>
      <c r="D45" s="58" t="s">
        <v>70</v>
      </c>
      <c r="E45" s="49" t="s">
        <v>99</v>
      </c>
      <c r="F45" s="63" t="s">
        <v>100</v>
      </c>
      <c r="G45" s="63" t="s">
        <v>24</v>
      </c>
      <c r="H45" s="49">
        <v>35</v>
      </c>
      <c r="I45" s="49">
        <v>2015</v>
      </c>
      <c r="J45" s="81">
        <v>1</v>
      </c>
      <c r="K45" s="82"/>
      <c r="L45" s="83"/>
    </row>
    <row r="46" s="29" customFormat="1" spans="1:12">
      <c r="A46" s="82"/>
      <c r="B46" s="82"/>
      <c r="C46" s="58" t="s">
        <v>70</v>
      </c>
      <c r="D46" s="58" t="s">
        <v>70</v>
      </c>
      <c r="E46" s="49" t="s">
        <v>101</v>
      </c>
      <c r="F46" s="63" t="s">
        <v>102</v>
      </c>
      <c r="G46" s="63" t="s">
        <v>17</v>
      </c>
      <c r="H46" s="49">
        <v>50</v>
      </c>
      <c r="I46" s="64" t="s">
        <v>18</v>
      </c>
      <c r="J46" s="81">
        <v>2</v>
      </c>
      <c r="K46" s="82"/>
      <c r="L46" s="83"/>
    </row>
    <row r="47" s="29" customFormat="1" spans="1:12">
      <c r="A47" s="82"/>
      <c r="B47" s="82"/>
      <c r="C47" s="58" t="s">
        <v>70</v>
      </c>
      <c r="D47" s="58" t="s">
        <v>70</v>
      </c>
      <c r="E47" s="49" t="s">
        <v>103</v>
      </c>
      <c r="F47" s="63" t="s">
        <v>104</v>
      </c>
      <c r="G47" s="63" t="s">
        <v>21</v>
      </c>
      <c r="H47" s="49">
        <v>25</v>
      </c>
      <c r="I47" s="49">
        <v>2017</v>
      </c>
      <c r="J47" s="81">
        <v>1</v>
      </c>
      <c r="K47" s="82"/>
      <c r="L47" s="83"/>
    </row>
    <row r="48" s="29" customFormat="1" ht="24" spans="1:12">
      <c r="A48" s="82"/>
      <c r="B48" s="82"/>
      <c r="C48" s="58" t="s">
        <v>70</v>
      </c>
      <c r="D48" s="58" t="s">
        <v>70</v>
      </c>
      <c r="E48" s="49" t="s">
        <v>105</v>
      </c>
      <c r="F48" s="63" t="s">
        <v>106</v>
      </c>
      <c r="G48" s="63" t="s">
        <v>24</v>
      </c>
      <c r="H48" s="49">
        <v>35</v>
      </c>
      <c r="I48" s="49">
        <v>2015</v>
      </c>
      <c r="J48" s="81">
        <v>1</v>
      </c>
      <c r="K48" s="82"/>
      <c r="L48" s="83"/>
    </row>
    <row r="49" s="29" customFormat="1" spans="1:12">
      <c r="A49" s="82"/>
      <c r="B49" s="82"/>
      <c r="C49" s="58" t="s">
        <v>70</v>
      </c>
      <c r="D49" s="58" t="s">
        <v>70</v>
      </c>
      <c r="E49" s="49" t="s">
        <v>107</v>
      </c>
      <c r="F49" s="63" t="s">
        <v>108</v>
      </c>
      <c r="G49" s="63" t="s">
        <v>17</v>
      </c>
      <c r="H49" s="49">
        <v>50</v>
      </c>
      <c r="I49" s="64" t="s">
        <v>18</v>
      </c>
      <c r="J49" s="81">
        <v>2</v>
      </c>
      <c r="K49" s="82"/>
      <c r="L49" s="83"/>
    </row>
    <row r="50" s="29" customFormat="1" spans="1:12">
      <c r="A50" s="82"/>
      <c r="B50" s="82"/>
      <c r="C50" s="58" t="s">
        <v>70</v>
      </c>
      <c r="D50" s="58" t="s">
        <v>70</v>
      </c>
      <c r="E50" s="49" t="s">
        <v>109</v>
      </c>
      <c r="F50" s="63" t="s">
        <v>110</v>
      </c>
      <c r="G50" s="63" t="s">
        <v>24</v>
      </c>
      <c r="H50" s="49">
        <v>35</v>
      </c>
      <c r="I50" s="49">
        <v>2015</v>
      </c>
      <c r="J50" s="81">
        <v>1</v>
      </c>
      <c r="K50" s="82"/>
      <c r="L50" s="83"/>
    </row>
    <row r="51" s="29" customFormat="1" ht="24" spans="1:12">
      <c r="A51" s="82"/>
      <c r="B51" s="82"/>
      <c r="C51" s="58" t="s">
        <v>70</v>
      </c>
      <c r="D51" s="58" t="s">
        <v>70</v>
      </c>
      <c r="E51" s="49" t="s">
        <v>111</v>
      </c>
      <c r="F51" s="63" t="s">
        <v>112</v>
      </c>
      <c r="G51" s="63" t="s">
        <v>24</v>
      </c>
      <c r="H51" s="49">
        <v>35</v>
      </c>
      <c r="I51" s="49">
        <v>2015</v>
      </c>
      <c r="J51" s="81">
        <v>1</v>
      </c>
      <c r="K51" s="82"/>
      <c r="L51" s="83"/>
    </row>
    <row r="52" s="29" customFormat="1" spans="1:12">
      <c r="A52" s="82"/>
      <c r="B52" s="82"/>
      <c r="C52" s="59" t="s">
        <v>113</v>
      </c>
      <c r="D52" s="59" t="s">
        <v>113</v>
      </c>
      <c r="E52" s="60"/>
      <c r="F52" s="61"/>
      <c r="G52" s="61"/>
      <c r="H52" s="59">
        <f>SUM(H31:H51)</f>
        <v>760</v>
      </c>
      <c r="I52" s="65"/>
      <c r="J52" s="67">
        <f>SUM(J31:J51)</f>
        <v>30</v>
      </c>
      <c r="K52" s="82"/>
      <c r="L52" s="83"/>
    </row>
    <row r="53" s="29" customFormat="1" spans="1:12">
      <c r="A53" s="82"/>
      <c r="B53" s="82"/>
      <c r="C53" s="48" t="s">
        <v>114</v>
      </c>
      <c r="D53" s="48" t="s">
        <v>114</v>
      </c>
      <c r="E53" s="48" t="s">
        <v>115</v>
      </c>
      <c r="F53" s="66" t="s">
        <v>116</v>
      </c>
      <c r="G53" s="66" t="s">
        <v>17</v>
      </c>
      <c r="H53" s="48">
        <v>50</v>
      </c>
      <c r="I53" s="51" t="s">
        <v>18</v>
      </c>
      <c r="J53" s="81">
        <v>2</v>
      </c>
      <c r="K53" s="82"/>
      <c r="L53" s="83"/>
    </row>
    <row r="54" s="29" customFormat="1" spans="1:12">
      <c r="A54" s="82"/>
      <c r="B54" s="82"/>
      <c r="C54" s="48" t="s">
        <v>114</v>
      </c>
      <c r="D54" s="48" t="s">
        <v>114</v>
      </c>
      <c r="E54" s="48" t="s">
        <v>117</v>
      </c>
      <c r="F54" s="66" t="s">
        <v>118</v>
      </c>
      <c r="G54" s="66" t="s">
        <v>21</v>
      </c>
      <c r="H54" s="48">
        <v>25</v>
      </c>
      <c r="I54" s="48">
        <v>2017</v>
      </c>
      <c r="J54" s="81">
        <v>1</v>
      </c>
      <c r="K54" s="82"/>
      <c r="L54" s="83"/>
    </row>
    <row r="55" s="29" customFormat="1" spans="1:12">
      <c r="A55" s="82"/>
      <c r="B55" s="82"/>
      <c r="C55" s="48" t="s">
        <v>114</v>
      </c>
      <c r="D55" s="48" t="s">
        <v>114</v>
      </c>
      <c r="E55" s="48" t="s">
        <v>119</v>
      </c>
      <c r="F55" s="66" t="s">
        <v>120</v>
      </c>
      <c r="G55" s="66" t="s">
        <v>24</v>
      </c>
      <c r="H55" s="48">
        <v>35</v>
      </c>
      <c r="I55" s="48">
        <v>2015</v>
      </c>
      <c r="J55" s="81">
        <v>1</v>
      </c>
      <c r="K55" s="82"/>
      <c r="L55" s="83"/>
    </row>
    <row r="56" s="29" customFormat="1" spans="1:12">
      <c r="A56" s="82"/>
      <c r="B56" s="82"/>
      <c r="C56" s="48" t="s">
        <v>114</v>
      </c>
      <c r="D56" s="48" t="s">
        <v>114</v>
      </c>
      <c r="E56" s="48" t="s">
        <v>121</v>
      </c>
      <c r="F56" s="66" t="s">
        <v>122</v>
      </c>
      <c r="G56" s="66" t="s">
        <v>21</v>
      </c>
      <c r="H56" s="48">
        <v>25</v>
      </c>
      <c r="I56" s="48">
        <v>2017</v>
      </c>
      <c r="J56" s="81">
        <v>1</v>
      </c>
      <c r="K56" s="82"/>
      <c r="L56" s="83"/>
    </row>
    <row r="57" s="29" customFormat="1" spans="1:12">
      <c r="A57" s="82"/>
      <c r="B57" s="82"/>
      <c r="C57" s="48" t="s">
        <v>114</v>
      </c>
      <c r="D57" s="48" t="s">
        <v>114</v>
      </c>
      <c r="E57" s="48" t="s">
        <v>123</v>
      </c>
      <c r="F57" s="66" t="s">
        <v>124</v>
      </c>
      <c r="G57" s="66" t="s">
        <v>29</v>
      </c>
      <c r="H57" s="48">
        <v>40</v>
      </c>
      <c r="I57" s="51" t="s">
        <v>30</v>
      </c>
      <c r="J57" s="81">
        <v>2</v>
      </c>
      <c r="K57" s="82"/>
      <c r="L57" s="83"/>
    </row>
    <row r="58" spans="1:12">
      <c r="A58" s="79"/>
      <c r="B58" s="79"/>
      <c r="C58" s="59" t="s">
        <v>125</v>
      </c>
      <c r="D58" s="59" t="s">
        <v>125</v>
      </c>
      <c r="E58" s="59"/>
      <c r="F58" s="67"/>
      <c r="G58" s="67"/>
      <c r="H58" s="59">
        <f>SUM(H53:H57)</f>
        <v>175</v>
      </c>
      <c r="I58" s="59"/>
      <c r="J58" s="67">
        <f>SUM(J53:J57)</f>
        <v>7</v>
      </c>
      <c r="K58" s="79"/>
      <c r="L58" s="80"/>
    </row>
    <row r="59" spans="1:12">
      <c r="A59" s="79"/>
      <c r="B59" s="79"/>
      <c r="C59" s="48" t="s">
        <v>126</v>
      </c>
      <c r="D59" s="48" t="s">
        <v>126</v>
      </c>
      <c r="E59" s="48" t="s">
        <v>127</v>
      </c>
      <c r="F59" s="66" t="s">
        <v>128</v>
      </c>
      <c r="G59" s="66" t="s">
        <v>17</v>
      </c>
      <c r="H59" s="137">
        <v>50</v>
      </c>
      <c r="I59" s="54" t="s">
        <v>18</v>
      </c>
      <c r="J59" s="66">
        <v>2</v>
      </c>
      <c r="K59" s="79"/>
      <c r="L59" s="80"/>
    </row>
    <row r="60" spans="1:12">
      <c r="A60" s="79"/>
      <c r="B60" s="79"/>
      <c r="C60" s="48" t="s">
        <v>126</v>
      </c>
      <c r="D60" s="48" t="s">
        <v>126</v>
      </c>
      <c r="E60" s="48" t="s">
        <v>129</v>
      </c>
      <c r="F60" s="66" t="s">
        <v>130</v>
      </c>
      <c r="G60" s="66" t="s">
        <v>24</v>
      </c>
      <c r="H60">
        <v>35</v>
      </c>
      <c r="I60" s="33">
        <v>2015</v>
      </c>
      <c r="J60" s="66">
        <v>1</v>
      </c>
      <c r="K60" s="79"/>
      <c r="L60" s="80"/>
    </row>
    <row r="61" spans="1:12">
      <c r="A61" s="79"/>
      <c r="B61" s="79"/>
      <c r="C61" s="48" t="s">
        <v>126</v>
      </c>
      <c r="D61" s="48" t="s">
        <v>126</v>
      </c>
      <c r="E61" s="48" t="s">
        <v>131</v>
      </c>
      <c r="F61" s="66" t="s">
        <v>132</v>
      </c>
      <c r="G61" s="66" t="s">
        <v>29</v>
      </c>
      <c r="H61" s="137">
        <v>40</v>
      </c>
      <c r="I61" s="54" t="s">
        <v>30</v>
      </c>
      <c r="J61" s="66">
        <v>2</v>
      </c>
      <c r="K61" s="79"/>
      <c r="L61" s="80"/>
    </row>
    <row r="62" spans="1:12">
      <c r="A62" s="79"/>
      <c r="B62" s="79"/>
      <c r="C62" s="59" t="s">
        <v>133</v>
      </c>
      <c r="D62" s="59" t="s">
        <v>133</v>
      </c>
      <c r="E62" s="59"/>
      <c r="F62" s="67"/>
      <c r="G62" s="67"/>
      <c r="H62" s="59">
        <f>SUM(H59:H61)</f>
        <v>125</v>
      </c>
      <c r="I62" s="59"/>
      <c r="J62" s="67">
        <f>SUM(J59:J61)</f>
        <v>5</v>
      </c>
      <c r="K62" s="79"/>
      <c r="L62" s="80"/>
    </row>
    <row r="63" s="127" customFormat="1" spans="1:12">
      <c r="A63" s="138" t="s">
        <v>134</v>
      </c>
      <c r="B63" s="138" t="s">
        <v>135</v>
      </c>
      <c r="C63" s="139" t="s">
        <v>1064</v>
      </c>
      <c r="D63" s="139" t="s">
        <v>136</v>
      </c>
      <c r="E63" s="139"/>
      <c r="F63" s="138"/>
      <c r="G63" s="138"/>
      <c r="H63" s="138">
        <f>SUM(H30,H52,H58,H62)</f>
        <v>1985</v>
      </c>
      <c r="I63" s="139"/>
      <c r="J63" s="138">
        <f>SUM(J30,J52,J58,J62)</f>
        <v>77</v>
      </c>
      <c r="K63" s="84">
        <v>78</v>
      </c>
      <c r="L63" s="85">
        <v>1976.7</v>
      </c>
    </row>
    <row r="64" spans="1:12">
      <c r="A64" s="66" t="s">
        <v>134</v>
      </c>
      <c r="B64" s="73" t="s">
        <v>442</v>
      </c>
      <c r="C64" s="48" t="s">
        <v>11</v>
      </c>
      <c r="D64" s="48" t="s">
        <v>11</v>
      </c>
      <c r="E64" s="74" t="s">
        <v>137</v>
      </c>
      <c r="F64" s="66" t="s">
        <v>138</v>
      </c>
      <c r="G64" s="66" t="s">
        <v>29</v>
      </c>
      <c r="H64" s="48">
        <v>3</v>
      </c>
      <c r="I64" s="48">
        <v>2016</v>
      </c>
      <c r="J64" s="66">
        <v>1</v>
      </c>
      <c r="K64" s="79"/>
      <c r="L64" s="80"/>
    </row>
    <row r="65" ht="24" spans="1:12">
      <c r="A65" s="79"/>
      <c r="B65" s="79"/>
      <c r="C65" s="48" t="s">
        <v>11</v>
      </c>
      <c r="D65" s="48" t="s">
        <v>11</v>
      </c>
      <c r="E65" s="74" t="s">
        <v>139</v>
      </c>
      <c r="F65" s="66" t="s">
        <v>140</v>
      </c>
      <c r="G65" s="66" t="s">
        <v>21</v>
      </c>
      <c r="H65" s="48">
        <v>5</v>
      </c>
      <c r="I65" s="48">
        <v>2017</v>
      </c>
      <c r="J65" s="66">
        <v>1</v>
      </c>
      <c r="K65" s="79"/>
      <c r="L65" s="80"/>
    </row>
    <row r="66" spans="1:12">
      <c r="A66" s="79"/>
      <c r="B66" s="79"/>
      <c r="C66" s="48" t="s">
        <v>11</v>
      </c>
      <c r="D66" s="48" t="s">
        <v>11</v>
      </c>
      <c r="E66" s="74" t="s">
        <v>141</v>
      </c>
      <c r="F66" s="66" t="s">
        <v>142</v>
      </c>
      <c r="G66" s="66" t="s">
        <v>21</v>
      </c>
      <c r="H66" s="48">
        <v>5</v>
      </c>
      <c r="I66" s="48">
        <v>2017</v>
      </c>
      <c r="J66" s="66">
        <v>1</v>
      </c>
      <c r="K66" s="79"/>
      <c r="L66" s="80"/>
    </row>
    <row r="67" ht="24" spans="1:12">
      <c r="A67" s="79"/>
      <c r="B67" s="79"/>
      <c r="C67" s="48" t="s">
        <v>11</v>
      </c>
      <c r="D67" s="48" t="s">
        <v>11</v>
      </c>
      <c r="E67" s="74" t="s">
        <v>143</v>
      </c>
      <c r="F67" s="66" t="s">
        <v>144</v>
      </c>
      <c r="G67" s="66" t="s">
        <v>29</v>
      </c>
      <c r="H67" s="48">
        <v>3</v>
      </c>
      <c r="I67" s="48">
        <v>2016</v>
      </c>
      <c r="J67" s="66">
        <v>1</v>
      </c>
      <c r="K67" s="79"/>
      <c r="L67" s="80"/>
    </row>
    <row r="68" spans="1:12">
      <c r="A68" s="79"/>
      <c r="B68" s="79"/>
      <c r="C68" s="48" t="s">
        <v>11</v>
      </c>
      <c r="D68" s="48" t="s">
        <v>11</v>
      </c>
      <c r="E68" s="74" t="s">
        <v>145</v>
      </c>
      <c r="F68" s="66" t="s">
        <v>146</v>
      </c>
      <c r="G68" s="66" t="s">
        <v>21</v>
      </c>
      <c r="H68" s="48">
        <v>5</v>
      </c>
      <c r="I68" s="48">
        <v>2017</v>
      </c>
      <c r="J68" s="66">
        <v>1</v>
      </c>
      <c r="K68" s="79"/>
      <c r="L68" s="80"/>
    </row>
    <row r="69" ht="24" spans="1:12">
      <c r="A69" s="79"/>
      <c r="B69" s="79"/>
      <c r="C69" s="48" t="s">
        <v>11</v>
      </c>
      <c r="D69" s="48" t="s">
        <v>11</v>
      </c>
      <c r="E69" s="74" t="s">
        <v>147</v>
      </c>
      <c r="F69" s="66" t="s">
        <v>148</v>
      </c>
      <c r="G69" s="66" t="s">
        <v>29</v>
      </c>
      <c r="H69" s="48">
        <v>3</v>
      </c>
      <c r="I69" s="48">
        <v>2016</v>
      </c>
      <c r="J69" s="66">
        <v>1</v>
      </c>
      <c r="K69" s="79"/>
      <c r="L69" s="80"/>
    </row>
    <row r="70" ht="24" spans="1:12">
      <c r="A70" s="79"/>
      <c r="B70" s="79"/>
      <c r="C70" s="48" t="s">
        <v>11</v>
      </c>
      <c r="D70" s="48" t="s">
        <v>11</v>
      </c>
      <c r="E70" s="74" t="s">
        <v>149</v>
      </c>
      <c r="F70" s="66" t="s">
        <v>150</v>
      </c>
      <c r="G70" s="66" t="s">
        <v>21</v>
      </c>
      <c r="H70" s="48">
        <v>5</v>
      </c>
      <c r="I70" s="48">
        <v>2017</v>
      </c>
      <c r="J70" s="66">
        <v>1</v>
      </c>
      <c r="K70" s="79"/>
      <c r="L70" s="80"/>
    </row>
    <row r="71" spans="1:12">
      <c r="A71" s="79"/>
      <c r="B71" s="79"/>
      <c r="C71" s="48" t="s">
        <v>11</v>
      </c>
      <c r="D71" s="48" t="s">
        <v>11</v>
      </c>
      <c r="E71" s="74" t="s">
        <v>151</v>
      </c>
      <c r="F71" s="66" t="s">
        <v>152</v>
      </c>
      <c r="G71" s="66" t="s">
        <v>29</v>
      </c>
      <c r="H71" s="48">
        <v>3</v>
      </c>
      <c r="I71" s="48">
        <v>2016</v>
      </c>
      <c r="J71" s="66">
        <v>1</v>
      </c>
      <c r="K71" s="79"/>
      <c r="L71" s="80"/>
    </row>
    <row r="72" ht="24" spans="1:12">
      <c r="A72" s="79"/>
      <c r="B72" s="79"/>
      <c r="C72" s="48" t="s">
        <v>11</v>
      </c>
      <c r="D72" s="48" t="s">
        <v>11</v>
      </c>
      <c r="E72" s="74" t="s">
        <v>153</v>
      </c>
      <c r="F72" s="66" t="s">
        <v>154</v>
      </c>
      <c r="G72" s="66" t="s">
        <v>29</v>
      </c>
      <c r="H72" s="48">
        <v>3</v>
      </c>
      <c r="I72" s="48">
        <v>2016</v>
      </c>
      <c r="J72" s="66">
        <v>1</v>
      </c>
      <c r="K72" s="79"/>
      <c r="L72" s="80"/>
    </row>
    <row r="73" ht="24" spans="1:12">
      <c r="A73" s="79"/>
      <c r="B73" s="79"/>
      <c r="C73" s="48" t="s">
        <v>11</v>
      </c>
      <c r="D73" s="48" t="s">
        <v>11</v>
      </c>
      <c r="E73" s="74" t="s">
        <v>155</v>
      </c>
      <c r="F73" s="66" t="s">
        <v>156</v>
      </c>
      <c r="G73" s="66" t="s">
        <v>21</v>
      </c>
      <c r="H73" s="48">
        <v>5</v>
      </c>
      <c r="I73" s="48">
        <v>2017</v>
      </c>
      <c r="J73" s="66">
        <v>1</v>
      </c>
      <c r="K73" s="79"/>
      <c r="L73" s="80"/>
    </row>
    <row r="74" spans="1:12">
      <c r="A74" s="79"/>
      <c r="B74" s="79"/>
      <c r="C74" s="48" t="s">
        <v>11</v>
      </c>
      <c r="D74" s="48" t="s">
        <v>11</v>
      </c>
      <c r="E74" s="74" t="s">
        <v>157</v>
      </c>
      <c r="F74" s="66" t="s">
        <v>158</v>
      </c>
      <c r="G74" s="66" t="s">
        <v>29</v>
      </c>
      <c r="H74" s="48">
        <v>3</v>
      </c>
      <c r="I74" s="48">
        <v>2016</v>
      </c>
      <c r="J74" s="66">
        <v>1</v>
      </c>
      <c r="K74" s="79"/>
      <c r="L74" s="80"/>
    </row>
    <row r="75" spans="1:12">
      <c r="A75" s="79"/>
      <c r="B75" s="79"/>
      <c r="C75" s="48" t="s">
        <v>11</v>
      </c>
      <c r="D75" s="48" t="s">
        <v>11</v>
      </c>
      <c r="E75" s="74" t="s">
        <v>159</v>
      </c>
      <c r="F75" s="66" t="s">
        <v>160</v>
      </c>
      <c r="G75" s="66" t="s">
        <v>29</v>
      </c>
      <c r="H75" s="48">
        <v>3</v>
      </c>
      <c r="I75" s="48">
        <v>2016</v>
      </c>
      <c r="J75" s="66">
        <v>1</v>
      </c>
      <c r="K75" s="79"/>
      <c r="L75" s="80"/>
    </row>
    <row r="76" ht="24" spans="1:12">
      <c r="A76" s="79"/>
      <c r="B76" s="79"/>
      <c r="C76" s="48" t="s">
        <v>11</v>
      </c>
      <c r="D76" s="48" t="s">
        <v>11</v>
      </c>
      <c r="E76" s="74" t="s">
        <v>161</v>
      </c>
      <c r="F76" s="66" t="s">
        <v>162</v>
      </c>
      <c r="G76" s="66" t="s">
        <v>21</v>
      </c>
      <c r="H76" s="48">
        <v>5</v>
      </c>
      <c r="I76" s="48">
        <v>2017</v>
      </c>
      <c r="J76" s="66">
        <v>1</v>
      </c>
      <c r="K76" s="79"/>
      <c r="L76" s="80"/>
    </row>
    <row r="77" spans="1:12">
      <c r="A77" s="79"/>
      <c r="B77" s="79"/>
      <c r="C77" s="48" t="s">
        <v>11</v>
      </c>
      <c r="D77" s="48" t="s">
        <v>11</v>
      </c>
      <c r="E77" s="74" t="s">
        <v>163</v>
      </c>
      <c r="F77" s="66" t="s">
        <v>164</v>
      </c>
      <c r="G77" s="66" t="s">
        <v>21</v>
      </c>
      <c r="H77" s="48">
        <v>5</v>
      </c>
      <c r="I77" s="48">
        <v>2017</v>
      </c>
      <c r="J77" s="66">
        <v>1</v>
      </c>
      <c r="K77" s="79"/>
      <c r="L77" s="80"/>
    </row>
    <row r="78" ht="24" spans="1:12">
      <c r="A78" s="79"/>
      <c r="B78" s="79"/>
      <c r="C78" s="48" t="s">
        <v>11</v>
      </c>
      <c r="D78" s="48" t="s">
        <v>11</v>
      </c>
      <c r="E78" s="74" t="s">
        <v>165</v>
      </c>
      <c r="F78" s="66" t="s">
        <v>166</v>
      </c>
      <c r="G78" s="66" t="s">
        <v>17</v>
      </c>
      <c r="H78" s="48">
        <v>3</v>
      </c>
      <c r="I78" s="48">
        <v>2015</v>
      </c>
      <c r="J78" s="66">
        <v>1</v>
      </c>
      <c r="K78" s="79"/>
      <c r="L78" s="80"/>
    </row>
    <row r="79" spans="1:12">
      <c r="A79" s="79"/>
      <c r="B79" s="79"/>
      <c r="C79" s="48" t="s">
        <v>11</v>
      </c>
      <c r="D79" s="48" t="s">
        <v>11</v>
      </c>
      <c r="E79" s="74" t="s">
        <v>167</v>
      </c>
      <c r="F79" s="66" t="s">
        <v>168</v>
      </c>
      <c r="G79" s="66" t="s">
        <v>29</v>
      </c>
      <c r="H79" s="48">
        <v>3</v>
      </c>
      <c r="I79" s="48">
        <v>2016</v>
      </c>
      <c r="J79" s="66">
        <v>1</v>
      </c>
      <c r="K79" s="79"/>
      <c r="L79" s="80"/>
    </row>
    <row r="80" spans="1:12">
      <c r="A80" s="79"/>
      <c r="B80" s="79"/>
      <c r="C80" s="48" t="s">
        <v>11</v>
      </c>
      <c r="D80" s="48" t="s">
        <v>11</v>
      </c>
      <c r="E80" s="74" t="s">
        <v>169</v>
      </c>
      <c r="F80" s="66" t="s">
        <v>170</v>
      </c>
      <c r="G80" s="66" t="s">
        <v>29</v>
      </c>
      <c r="H80" s="48">
        <v>3</v>
      </c>
      <c r="I80" s="48">
        <v>2016</v>
      </c>
      <c r="J80" s="66">
        <v>1</v>
      </c>
      <c r="K80" s="79"/>
      <c r="L80" s="80"/>
    </row>
    <row r="81" spans="1:12">
      <c r="A81" s="79"/>
      <c r="B81" s="79"/>
      <c r="C81" s="48" t="s">
        <v>11</v>
      </c>
      <c r="D81" s="48" t="s">
        <v>11</v>
      </c>
      <c r="E81" s="74" t="s">
        <v>171</v>
      </c>
      <c r="F81" s="66" t="s">
        <v>172</v>
      </c>
      <c r="G81" s="66" t="s">
        <v>21</v>
      </c>
      <c r="H81" s="48">
        <v>5</v>
      </c>
      <c r="I81" s="48">
        <v>2017</v>
      </c>
      <c r="J81" s="66">
        <v>1</v>
      </c>
      <c r="K81" s="79"/>
      <c r="L81" s="80"/>
    </row>
    <row r="82" spans="1:12">
      <c r="A82" s="79"/>
      <c r="B82" s="79"/>
      <c r="C82" s="48" t="s">
        <v>11</v>
      </c>
      <c r="D82" s="48" t="s">
        <v>11</v>
      </c>
      <c r="E82" s="74" t="s">
        <v>173</v>
      </c>
      <c r="F82" s="66" t="s">
        <v>174</v>
      </c>
      <c r="G82" s="66" t="s">
        <v>29</v>
      </c>
      <c r="H82" s="48">
        <v>3</v>
      </c>
      <c r="I82" s="48">
        <v>2016</v>
      </c>
      <c r="J82" s="66">
        <v>1</v>
      </c>
      <c r="K82" s="79"/>
      <c r="L82" s="80"/>
    </row>
    <row r="83" ht="24" spans="1:12">
      <c r="A83" s="79"/>
      <c r="B83" s="79"/>
      <c r="C83" s="48" t="s">
        <v>11</v>
      </c>
      <c r="D83" s="48" t="s">
        <v>11</v>
      </c>
      <c r="E83" s="74" t="s">
        <v>175</v>
      </c>
      <c r="F83" s="66" t="s">
        <v>176</v>
      </c>
      <c r="G83" s="66" t="s">
        <v>17</v>
      </c>
      <c r="H83" s="48">
        <v>3</v>
      </c>
      <c r="I83" s="48">
        <v>2015</v>
      </c>
      <c r="J83" s="66">
        <v>1</v>
      </c>
      <c r="K83" s="79"/>
      <c r="L83" s="80"/>
    </row>
    <row r="84" ht="24" spans="1:12">
      <c r="A84" s="79"/>
      <c r="B84" s="79"/>
      <c r="C84" s="48" t="s">
        <v>11</v>
      </c>
      <c r="D84" s="48" t="s">
        <v>11</v>
      </c>
      <c r="E84" s="74" t="s">
        <v>177</v>
      </c>
      <c r="F84" s="66" t="s">
        <v>178</v>
      </c>
      <c r="G84" s="66" t="s">
        <v>17</v>
      </c>
      <c r="H84" s="48">
        <v>3</v>
      </c>
      <c r="I84" s="48">
        <v>2015</v>
      </c>
      <c r="J84" s="66">
        <v>1</v>
      </c>
      <c r="K84" s="79"/>
      <c r="L84" s="80"/>
    </row>
    <row r="85" ht="36" spans="1:12">
      <c r="A85" s="79"/>
      <c r="B85" s="79"/>
      <c r="C85" s="48" t="s">
        <v>11</v>
      </c>
      <c r="D85" s="48" t="s">
        <v>11</v>
      </c>
      <c r="E85" s="74" t="s">
        <v>179</v>
      </c>
      <c r="F85" s="66" t="s">
        <v>180</v>
      </c>
      <c r="G85" s="66" t="s">
        <v>17</v>
      </c>
      <c r="H85" s="48">
        <v>3</v>
      </c>
      <c r="I85" s="48">
        <v>2015</v>
      </c>
      <c r="J85" s="66">
        <v>1</v>
      </c>
      <c r="K85" s="79"/>
      <c r="L85" s="80"/>
    </row>
    <row r="86" ht="24" spans="1:12">
      <c r="A86" s="79"/>
      <c r="B86" s="79"/>
      <c r="C86" s="48" t="s">
        <v>11</v>
      </c>
      <c r="D86" s="48" t="s">
        <v>11</v>
      </c>
      <c r="E86" s="74" t="s">
        <v>181</v>
      </c>
      <c r="F86" s="66" t="s">
        <v>182</v>
      </c>
      <c r="G86" s="66" t="s">
        <v>17</v>
      </c>
      <c r="H86" s="48">
        <v>3</v>
      </c>
      <c r="I86" s="48">
        <v>2015</v>
      </c>
      <c r="J86" s="66">
        <v>1</v>
      </c>
      <c r="K86" s="79"/>
      <c r="L86" s="80"/>
    </row>
    <row r="87" spans="1:12">
      <c r="A87" s="79"/>
      <c r="B87" s="79"/>
      <c r="C87" s="48" t="s">
        <v>11</v>
      </c>
      <c r="D87" s="48" t="s">
        <v>11</v>
      </c>
      <c r="E87" s="74" t="s">
        <v>183</v>
      </c>
      <c r="F87" s="66" t="s">
        <v>184</v>
      </c>
      <c r="G87" s="66" t="s">
        <v>17</v>
      </c>
      <c r="H87" s="48">
        <v>3</v>
      </c>
      <c r="I87" s="48">
        <v>2015</v>
      </c>
      <c r="J87" s="66">
        <v>1</v>
      </c>
      <c r="K87" s="79"/>
      <c r="L87" s="80"/>
    </row>
    <row r="88" spans="1:12">
      <c r="A88" s="79"/>
      <c r="B88" s="79"/>
      <c r="C88" s="48" t="s">
        <v>11</v>
      </c>
      <c r="D88" s="48" t="s">
        <v>11</v>
      </c>
      <c r="E88" s="74" t="s">
        <v>185</v>
      </c>
      <c r="F88" s="66" t="s">
        <v>186</v>
      </c>
      <c r="G88" s="66" t="s">
        <v>21</v>
      </c>
      <c r="H88" s="48">
        <v>5</v>
      </c>
      <c r="I88" s="48">
        <v>2017</v>
      </c>
      <c r="J88" s="66">
        <v>1</v>
      </c>
      <c r="K88" s="79"/>
      <c r="L88" s="80"/>
    </row>
    <row r="89" ht="24" spans="1:12">
      <c r="A89" s="79"/>
      <c r="B89" s="79"/>
      <c r="C89" s="48" t="s">
        <v>11</v>
      </c>
      <c r="D89" s="48" t="s">
        <v>11</v>
      </c>
      <c r="E89" s="74" t="s">
        <v>187</v>
      </c>
      <c r="F89" s="66" t="s">
        <v>188</v>
      </c>
      <c r="G89" s="66" t="s">
        <v>21</v>
      </c>
      <c r="H89" s="48">
        <v>5</v>
      </c>
      <c r="I89" s="48">
        <v>2017</v>
      </c>
      <c r="J89" s="66">
        <v>1</v>
      </c>
      <c r="K89" s="79"/>
      <c r="L89" s="80"/>
    </row>
    <row r="90" spans="1:12">
      <c r="A90" s="79"/>
      <c r="B90" s="79"/>
      <c r="C90" s="59" t="s">
        <v>69</v>
      </c>
      <c r="D90" s="59" t="s">
        <v>69</v>
      </c>
      <c r="E90" s="86"/>
      <c r="F90" s="67"/>
      <c r="G90" s="67"/>
      <c r="H90" s="59">
        <f>SUM(H64:H89)</f>
        <v>98</v>
      </c>
      <c r="I90" s="59"/>
      <c r="J90" s="67">
        <f>SUM(J64:J89)</f>
        <v>26</v>
      </c>
      <c r="K90" s="79"/>
      <c r="L90" s="80"/>
    </row>
    <row r="91" spans="1:12">
      <c r="A91" s="79"/>
      <c r="B91" s="79"/>
      <c r="C91" s="48" t="s">
        <v>70</v>
      </c>
      <c r="D91" s="48" t="s">
        <v>70</v>
      </c>
      <c r="E91" s="49" t="s">
        <v>189</v>
      </c>
      <c r="F91" s="66" t="s">
        <v>190</v>
      </c>
      <c r="G91" s="66" t="s">
        <v>21</v>
      </c>
      <c r="H91" s="48">
        <v>5</v>
      </c>
      <c r="I91" s="48">
        <v>2017</v>
      </c>
      <c r="J91" s="66">
        <v>1</v>
      </c>
      <c r="K91" s="79"/>
      <c r="L91" s="80"/>
    </row>
    <row r="92" spans="1:12">
      <c r="A92" s="79"/>
      <c r="B92" s="79"/>
      <c r="C92" s="48" t="s">
        <v>70</v>
      </c>
      <c r="D92" s="48" t="s">
        <v>70</v>
      </c>
      <c r="E92" s="49" t="s">
        <v>191</v>
      </c>
      <c r="F92" s="66" t="s">
        <v>192</v>
      </c>
      <c r="G92" s="66" t="s">
        <v>17</v>
      </c>
      <c r="H92" s="48">
        <v>3</v>
      </c>
      <c r="I92" s="48">
        <v>2015</v>
      </c>
      <c r="J92" s="66">
        <v>1</v>
      </c>
      <c r="K92" s="79"/>
      <c r="L92" s="80"/>
    </row>
    <row r="93" ht="24" spans="1:12">
      <c r="A93" s="79"/>
      <c r="B93" s="79"/>
      <c r="C93" s="48" t="s">
        <v>70</v>
      </c>
      <c r="D93" s="48" t="s">
        <v>70</v>
      </c>
      <c r="E93" s="49" t="s">
        <v>193</v>
      </c>
      <c r="F93" s="66" t="s">
        <v>194</v>
      </c>
      <c r="G93" s="66" t="s">
        <v>29</v>
      </c>
      <c r="H93" s="48">
        <v>3</v>
      </c>
      <c r="I93" s="48">
        <v>2016</v>
      </c>
      <c r="J93" s="66">
        <v>1</v>
      </c>
      <c r="K93" s="79"/>
      <c r="L93" s="80"/>
    </row>
    <row r="94" ht="24" spans="1:12">
      <c r="A94" s="79"/>
      <c r="B94" s="79"/>
      <c r="C94" s="48" t="s">
        <v>70</v>
      </c>
      <c r="D94" s="48" t="s">
        <v>70</v>
      </c>
      <c r="E94" s="49" t="s">
        <v>195</v>
      </c>
      <c r="F94" s="66" t="s">
        <v>196</v>
      </c>
      <c r="G94" s="66" t="s">
        <v>29</v>
      </c>
      <c r="H94" s="48">
        <v>3</v>
      </c>
      <c r="I94" s="48">
        <v>2016</v>
      </c>
      <c r="J94" s="66">
        <v>1</v>
      </c>
      <c r="K94" s="79"/>
      <c r="L94" s="80"/>
    </row>
    <row r="95" ht="24" spans="1:12">
      <c r="A95" s="79"/>
      <c r="B95" s="79"/>
      <c r="C95" s="48" t="s">
        <v>70</v>
      </c>
      <c r="D95" s="48" t="s">
        <v>70</v>
      </c>
      <c r="E95" s="49" t="s">
        <v>197</v>
      </c>
      <c r="F95" s="66" t="s">
        <v>198</v>
      </c>
      <c r="G95" s="66" t="s">
        <v>21</v>
      </c>
      <c r="H95" s="48">
        <v>5</v>
      </c>
      <c r="I95" s="48">
        <v>2017</v>
      </c>
      <c r="J95" s="66">
        <v>1</v>
      </c>
      <c r="K95" s="79"/>
      <c r="L95" s="80"/>
    </row>
    <row r="96" spans="1:12">
      <c r="A96" s="79"/>
      <c r="B96" s="79"/>
      <c r="C96" s="48" t="s">
        <v>70</v>
      </c>
      <c r="D96" s="48" t="s">
        <v>70</v>
      </c>
      <c r="E96" s="49" t="s">
        <v>199</v>
      </c>
      <c r="F96" s="66" t="s">
        <v>200</v>
      </c>
      <c r="G96" s="66" t="s">
        <v>17</v>
      </c>
      <c r="H96" s="48">
        <v>3</v>
      </c>
      <c r="I96" s="48">
        <v>2015</v>
      </c>
      <c r="J96" s="66">
        <v>1</v>
      </c>
      <c r="K96" s="79"/>
      <c r="L96" s="80"/>
    </row>
    <row r="97" ht="24" spans="1:12">
      <c r="A97" s="79"/>
      <c r="B97" s="79"/>
      <c r="C97" s="48" t="s">
        <v>70</v>
      </c>
      <c r="D97" s="48" t="s">
        <v>70</v>
      </c>
      <c r="E97" s="49" t="s">
        <v>201</v>
      </c>
      <c r="F97" s="66" t="s">
        <v>202</v>
      </c>
      <c r="G97" s="66" t="s">
        <v>29</v>
      </c>
      <c r="H97" s="48">
        <v>3</v>
      </c>
      <c r="I97" s="48">
        <v>2016</v>
      </c>
      <c r="J97" s="66">
        <v>1</v>
      </c>
      <c r="K97" s="79"/>
      <c r="L97" s="80"/>
    </row>
    <row r="98" ht="24" spans="1:12">
      <c r="A98" s="79"/>
      <c r="B98" s="79"/>
      <c r="C98" s="48" t="s">
        <v>70</v>
      </c>
      <c r="D98" s="48" t="s">
        <v>70</v>
      </c>
      <c r="E98" s="49" t="s">
        <v>203</v>
      </c>
      <c r="F98" s="66" t="s">
        <v>204</v>
      </c>
      <c r="G98" s="66" t="s">
        <v>29</v>
      </c>
      <c r="H98" s="48">
        <v>3</v>
      </c>
      <c r="I98" s="48">
        <v>2016</v>
      </c>
      <c r="J98" s="66">
        <v>1</v>
      </c>
      <c r="K98" s="79"/>
      <c r="L98" s="80"/>
    </row>
    <row r="99" ht="24" spans="1:12">
      <c r="A99" s="79"/>
      <c r="B99" s="79"/>
      <c r="C99" s="48" t="s">
        <v>70</v>
      </c>
      <c r="D99" s="48" t="s">
        <v>70</v>
      </c>
      <c r="E99" s="49" t="s">
        <v>205</v>
      </c>
      <c r="F99" s="66" t="s">
        <v>206</v>
      </c>
      <c r="G99" s="66" t="s">
        <v>21</v>
      </c>
      <c r="H99" s="48">
        <v>5</v>
      </c>
      <c r="I99" s="48">
        <v>2017</v>
      </c>
      <c r="J99" s="66">
        <v>1</v>
      </c>
      <c r="K99" s="79"/>
      <c r="L99" s="80"/>
    </row>
    <row r="100" ht="24" spans="1:12">
      <c r="A100" s="79"/>
      <c r="B100" s="79"/>
      <c r="C100" s="48" t="s">
        <v>70</v>
      </c>
      <c r="D100" s="48" t="s">
        <v>70</v>
      </c>
      <c r="E100" s="49" t="s">
        <v>207</v>
      </c>
      <c r="F100" s="66" t="s">
        <v>208</v>
      </c>
      <c r="G100" s="66" t="s">
        <v>17</v>
      </c>
      <c r="H100" s="48">
        <v>3</v>
      </c>
      <c r="I100" s="48">
        <v>2015</v>
      </c>
      <c r="J100" s="66">
        <v>1</v>
      </c>
      <c r="K100" s="79"/>
      <c r="L100" s="80"/>
    </row>
    <row r="101" ht="24" spans="1:12">
      <c r="A101" s="79"/>
      <c r="B101" s="79"/>
      <c r="C101" s="48" t="s">
        <v>70</v>
      </c>
      <c r="D101" s="48" t="s">
        <v>70</v>
      </c>
      <c r="E101" s="49" t="s">
        <v>209</v>
      </c>
      <c r="F101" s="66" t="s">
        <v>210</v>
      </c>
      <c r="G101" s="66" t="s">
        <v>21</v>
      </c>
      <c r="H101" s="48">
        <v>5</v>
      </c>
      <c r="I101" s="48">
        <v>2017</v>
      </c>
      <c r="J101" s="66">
        <v>1</v>
      </c>
      <c r="K101" s="79"/>
      <c r="L101" s="80"/>
    </row>
    <row r="102" ht="24" spans="1:12">
      <c r="A102" s="79"/>
      <c r="B102" s="79"/>
      <c r="C102" s="48" t="s">
        <v>70</v>
      </c>
      <c r="D102" s="48" t="s">
        <v>70</v>
      </c>
      <c r="E102" s="49" t="s">
        <v>211</v>
      </c>
      <c r="F102" s="66" t="s">
        <v>212</v>
      </c>
      <c r="G102" s="66" t="s">
        <v>29</v>
      </c>
      <c r="H102" s="48">
        <v>3</v>
      </c>
      <c r="I102" s="48">
        <v>2016</v>
      </c>
      <c r="J102" s="66">
        <v>1</v>
      </c>
      <c r="K102" s="79"/>
      <c r="L102" s="80"/>
    </row>
    <row r="103" spans="1:12">
      <c r="A103" s="79"/>
      <c r="B103" s="79"/>
      <c r="C103" s="48" t="s">
        <v>70</v>
      </c>
      <c r="D103" s="48" t="s">
        <v>70</v>
      </c>
      <c r="E103" s="49" t="s">
        <v>213</v>
      </c>
      <c r="F103" s="66" t="s">
        <v>214</v>
      </c>
      <c r="G103" s="66" t="s">
        <v>29</v>
      </c>
      <c r="H103" s="48">
        <v>3</v>
      </c>
      <c r="I103" s="48">
        <v>2016</v>
      </c>
      <c r="J103" s="66">
        <v>1</v>
      </c>
      <c r="K103" s="79"/>
      <c r="L103" s="80"/>
    </row>
    <row r="104" ht="24" spans="1:12">
      <c r="A104" s="79"/>
      <c r="B104" s="79"/>
      <c r="C104" s="48" t="s">
        <v>70</v>
      </c>
      <c r="D104" s="48" t="s">
        <v>70</v>
      </c>
      <c r="E104" s="49" t="s">
        <v>215</v>
      </c>
      <c r="F104" s="66" t="s">
        <v>216</v>
      </c>
      <c r="G104" s="66" t="s">
        <v>29</v>
      </c>
      <c r="H104" s="48">
        <v>3</v>
      </c>
      <c r="I104" s="48">
        <v>2016</v>
      </c>
      <c r="J104" s="66">
        <v>1</v>
      </c>
      <c r="K104" s="79"/>
      <c r="L104" s="80"/>
    </row>
    <row r="105" ht="24" spans="1:12">
      <c r="A105" s="79"/>
      <c r="B105" s="79"/>
      <c r="C105" s="48" t="s">
        <v>70</v>
      </c>
      <c r="D105" s="48" t="s">
        <v>70</v>
      </c>
      <c r="E105" s="49" t="s">
        <v>217</v>
      </c>
      <c r="F105" s="66" t="s">
        <v>218</v>
      </c>
      <c r="G105" s="66" t="s">
        <v>21</v>
      </c>
      <c r="H105" s="48">
        <v>5</v>
      </c>
      <c r="I105" s="48">
        <v>2017</v>
      </c>
      <c r="J105" s="66">
        <v>1</v>
      </c>
      <c r="K105" s="79"/>
      <c r="L105" s="80"/>
    </row>
    <row r="106" ht="24" spans="1:12">
      <c r="A106" s="79"/>
      <c r="B106" s="79"/>
      <c r="C106" s="48" t="s">
        <v>70</v>
      </c>
      <c r="D106" s="48" t="s">
        <v>70</v>
      </c>
      <c r="E106" s="49" t="s">
        <v>219</v>
      </c>
      <c r="F106" s="66" t="s">
        <v>220</v>
      </c>
      <c r="G106" s="66" t="s">
        <v>17</v>
      </c>
      <c r="H106" s="48">
        <v>3</v>
      </c>
      <c r="I106" s="48">
        <v>2015</v>
      </c>
      <c r="J106" s="66">
        <v>1</v>
      </c>
      <c r="K106" s="79"/>
      <c r="L106" s="80"/>
    </row>
    <row r="107" spans="1:12">
      <c r="A107" s="79"/>
      <c r="B107" s="79"/>
      <c r="C107" s="48" t="s">
        <v>70</v>
      </c>
      <c r="D107" s="48" t="s">
        <v>70</v>
      </c>
      <c r="E107" s="49" t="s">
        <v>221</v>
      </c>
      <c r="F107" s="66" t="s">
        <v>222</v>
      </c>
      <c r="G107" s="66" t="s">
        <v>21</v>
      </c>
      <c r="H107" s="48">
        <v>5</v>
      </c>
      <c r="I107" s="48">
        <v>2017</v>
      </c>
      <c r="J107" s="66">
        <v>1</v>
      </c>
      <c r="K107" s="79"/>
      <c r="L107" s="80"/>
    </row>
    <row r="108" ht="24" spans="1:12">
      <c r="A108" s="79"/>
      <c r="B108" s="79"/>
      <c r="C108" s="48" t="s">
        <v>70</v>
      </c>
      <c r="D108" s="48" t="s">
        <v>70</v>
      </c>
      <c r="E108" s="49" t="s">
        <v>223</v>
      </c>
      <c r="F108" s="66" t="s">
        <v>224</v>
      </c>
      <c r="G108" s="66" t="s">
        <v>17</v>
      </c>
      <c r="H108" s="48">
        <v>3</v>
      </c>
      <c r="I108" s="48">
        <v>2015</v>
      </c>
      <c r="J108" s="66">
        <v>1</v>
      </c>
      <c r="K108" s="79"/>
      <c r="L108" s="80"/>
    </row>
    <row r="109" spans="1:12">
      <c r="A109" s="79"/>
      <c r="B109" s="79"/>
      <c r="C109" s="48" t="s">
        <v>70</v>
      </c>
      <c r="D109" s="48" t="s">
        <v>70</v>
      </c>
      <c r="E109" s="49" t="s">
        <v>225</v>
      </c>
      <c r="F109" s="66" t="s">
        <v>226</v>
      </c>
      <c r="G109" s="66" t="s">
        <v>21</v>
      </c>
      <c r="H109" s="48">
        <v>5</v>
      </c>
      <c r="I109" s="48">
        <v>2017</v>
      </c>
      <c r="J109" s="66">
        <v>1</v>
      </c>
      <c r="K109" s="79"/>
      <c r="L109" s="80"/>
    </row>
    <row r="110" spans="1:12">
      <c r="A110" s="79"/>
      <c r="B110" s="79"/>
      <c r="C110" s="48" t="s">
        <v>70</v>
      </c>
      <c r="D110" s="48" t="s">
        <v>70</v>
      </c>
      <c r="E110" s="49" t="s">
        <v>227</v>
      </c>
      <c r="F110" s="66" t="s">
        <v>228</v>
      </c>
      <c r="G110" s="66" t="s">
        <v>21</v>
      </c>
      <c r="H110" s="48">
        <v>5</v>
      </c>
      <c r="I110" s="48">
        <v>2017</v>
      </c>
      <c r="J110" s="66">
        <v>1</v>
      </c>
      <c r="K110" s="79"/>
      <c r="L110" s="80"/>
    </row>
    <row r="111" ht="24" spans="1:12">
      <c r="A111" s="79"/>
      <c r="B111" s="79"/>
      <c r="C111" s="48" t="s">
        <v>70</v>
      </c>
      <c r="D111" s="48" t="s">
        <v>70</v>
      </c>
      <c r="E111" s="49" t="s">
        <v>229</v>
      </c>
      <c r="F111" s="66" t="s">
        <v>230</v>
      </c>
      <c r="G111" s="66" t="s">
        <v>29</v>
      </c>
      <c r="H111" s="48">
        <v>3</v>
      </c>
      <c r="I111" s="48">
        <v>2016</v>
      </c>
      <c r="J111" s="66">
        <v>1</v>
      </c>
      <c r="K111" s="79"/>
      <c r="L111" s="80"/>
    </row>
    <row r="112" ht="24" spans="1:12">
      <c r="A112" s="79"/>
      <c r="B112" s="79"/>
      <c r="C112" s="48" t="s">
        <v>70</v>
      </c>
      <c r="D112" s="48" t="s">
        <v>70</v>
      </c>
      <c r="E112" s="49" t="s">
        <v>231</v>
      </c>
      <c r="F112" s="66" t="s">
        <v>232</v>
      </c>
      <c r="G112" s="66" t="s">
        <v>17</v>
      </c>
      <c r="H112" s="48">
        <v>3</v>
      </c>
      <c r="I112" s="48">
        <v>2015</v>
      </c>
      <c r="J112" s="66">
        <v>1</v>
      </c>
      <c r="K112" s="79"/>
      <c r="L112" s="80"/>
    </row>
    <row r="113" ht="24" spans="1:12">
      <c r="A113" s="79"/>
      <c r="B113" s="79"/>
      <c r="C113" s="48" t="s">
        <v>70</v>
      </c>
      <c r="D113" s="48" t="s">
        <v>70</v>
      </c>
      <c r="E113" s="49" t="s">
        <v>233</v>
      </c>
      <c r="F113" s="66" t="s">
        <v>234</v>
      </c>
      <c r="G113" s="66" t="s">
        <v>21</v>
      </c>
      <c r="H113" s="48">
        <v>5</v>
      </c>
      <c r="I113" s="48">
        <v>2017</v>
      </c>
      <c r="J113" s="66">
        <v>1</v>
      </c>
      <c r="K113" s="79"/>
      <c r="L113" s="80"/>
    </row>
    <row r="114" spans="1:12">
      <c r="A114" s="79"/>
      <c r="B114" s="79"/>
      <c r="C114" s="48" t="s">
        <v>70</v>
      </c>
      <c r="D114" s="48" t="s">
        <v>70</v>
      </c>
      <c r="E114" s="49" t="s">
        <v>235</v>
      </c>
      <c r="F114" s="66" t="s">
        <v>236</v>
      </c>
      <c r="G114" s="66" t="s">
        <v>29</v>
      </c>
      <c r="H114" s="48">
        <v>3</v>
      </c>
      <c r="I114" s="48">
        <v>2016</v>
      </c>
      <c r="J114" s="66">
        <v>1</v>
      </c>
      <c r="K114" s="79"/>
      <c r="L114" s="80"/>
    </row>
    <row r="115" ht="24" spans="1:12">
      <c r="A115" s="79"/>
      <c r="B115" s="79"/>
      <c r="C115" s="48" t="s">
        <v>70</v>
      </c>
      <c r="D115" s="48" t="s">
        <v>70</v>
      </c>
      <c r="E115" s="49" t="s">
        <v>237</v>
      </c>
      <c r="F115" s="66" t="s">
        <v>238</v>
      </c>
      <c r="G115" s="66" t="s">
        <v>21</v>
      </c>
      <c r="H115" s="48">
        <v>5</v>
      </c>
      <c r="I115" s="48">
        <v>2017</v>
      </c>
      <c r="J115" s="66">
        <v>1</v>
      </c>
      <c r="K115" s="79"/>
      <c r="L115" s="80"/>
    </row>
    <row r="116" spans="1:12">
      <c r="A116" s="79"/>
      <c r="B116" s="79"/>
      <c r="C116" s="48" t="s">
        <v>70</v>
      </c>
      <c r="D116" s="48" t="s">
        <v>70</v>
      </c>
      <c r="E116" s="49" t="s">
        <v>239</v>
      </c>
      <c r="F116" s="66" t="s">
        <v>240</v>
      </c>
      <c r="G116" s="66" t="s">
        <v>29</v>
      </c>
      <c r="H116" s="48">
        <v>3</v>
      </c>
      <c r="I116" s="48">
        <v>2016</v>
      </c>
      <c r="J116" s="66">
        <v>1</v>
      </c>
      <c r="K116" s="79"/>
      <c r="L116" s="80"/>
    </row>
    <row r="117" spans="1:12">
      <c r="A117" s="79"/>
      <c r="B117" s="79"/>
      <c r="C117" s="59" t="s">
        <v>113</v>
      </c>
      <c r="D117" s="59" t="s">
        <v>113</v>
      </c>
      <c r="E117" s="87"/>
      <c r="F117" s="67"/>
      <c r="G117" s="67"/>
      <c r="H117" s="59">
        <f>SUM(H91:H116)</f>
        <v>98</v>
      </c>
      <c r="I117" s="59"/>
      <c r="J117" s="67">
        <f>SUM(J91:J116)</f>
        <v>26</v>
      </c>
      <c r="K117" s="79"/>
      <c r="L117" s="80"/>
    </row>
    <row r="118" s="29" customFormat="1" ht="24" spans="1:12">
      <c r="A118" s="82"/>
      <c r="B118" s="82"/>
      <c r="C118" s="49" t="s">
        <v>241</v>
      </c>
      <c r="D118" s="49" t="s">
        <v>241</v>
      </c>
      <c r="E118" s="49" t="s">
        <v>242</v>
      </c>
      <c r="F118" s="63" t="s">
        <v>243</v>
      </c>
      <c r="G118" s="63" t="s">
        <v>29</v>
      </c>
      <c r="H118" s="49">
        <v>3</v>
      </c>
      <c r="I118" s="49">
        <v>2016</v>
      </c>
      <c r="J118" s="81">
        <v>1</v>
      </c>
      <c r="K118" s="82"/>
      <c r="L118" s="83"/>
    </row>
    <row r="119" s="29" customFormat="1" ht="24" spans="1:12">
      <c r="A119" s="82"/>
      <c r="B119" s="82"/>
      <c r="C119" s="49" t="s">
        <v>241</v>
      </c>
      <c r="D119" s="49" t="s">
        <v>241</v>
      </c>
      <c r="E119" s="49" t="s">
        <v>244</v>
      </c>
      <c r="F119" s="63" t="s">
        <v>245</v>
      </c>
      <c r="G119" s="63" t="s">
        <v>29</v>
      </c>
      <c r="H119" s="49">
        <v>3</v>
      </c>
      <c r="I119" s="49">
        <v>2016</v>
      </c>
      <c r="J119" s="81">
        <v>1</v>
      </c>
      <c r="K119" s="82"/>
      <c r="L119" s="83"/>
    </row>
    <row r="120" s="29" customFormat="1" ht="24" spans="1:12">
      <c r="A120" s="82"/>
      <c r="B120" s="82"/>
      <c r="C120" s="49" t="s">
        <v>241</v>
      </c>
      <c r="D120" s="49" t="s">
        <v>241</v>
      </c>
      <c r="E120" s="49" t="s">
        <v>246</v>
      </c>
      <c r="F120" s="63" t="s">
        <v>247</v>
      </c>
      <c r="G120" s="63" t="s">
        <v>17</v>
      </c>
      <c r="H120" s="49">
        <v>3</v>
      </c>
      <c r="I120" s="49">
        <v>2015</v>
      </c>
      <c r="J120" s="81">
        <v>1</v>
      </c>
      <c r="K120" s="82"/>
      <c r="L120" s="83"/>
    </row>
    <row r="121" s="29" customFormat="1" ht="24" spans="1:12">
      <c r="A121" s="82"/>
      <c r="B121" s="82"/>
      <c r="C121" s="49" t="s">
        <v>241</v>
      </c>
      <c r="D121" s="49" t="s">
        <v>241</v>
      </c>
      <c r="E121" s="49" t="s">
        <v>248</v>
      </c>
      <c r="F121" s="63" t="s">
        <v>249</v>
      </c>
      <c r="G121" s="63" t="s">
        <v>29</v>
      </c>
      <c r="H121" s="49">
        <v>3</v>
      </c>
      <c r="I121" s="49">
        <v>2016</v>
      </c>
      <c r="J121" s="81">
        <v>1</v>
      </c>
      <c r="K121" s="82"/>
      <c r="L121" s="83"/>
    </row>
    <row r="122" s="29" customFormat="1" spans="1:12">
      <c r="A122" s="82"/>
      <c r="B122" s="82"/>
      <c r="C122" s="49" t="s">
        <v>241</v>
      </c>
      <c r="D122" s="49" t="s">
        <v>241</v>
      </c>
      <c r="E122" s="49" t="s">
        <v>250</v>
      </c>
      <c r="F122" s="63" t="s">
        <v>251</v>
      </c>
      <c r="G122" s="63" t="s">
        <v>17</v>
      </c>
      <c r="H122" s="49">
        <v>3</v>
      </c>
      <c r="I122" s="49">
        <v>2015</v>
      </c>
      <c r="J122" s="81">
        <v>1</v>
      </c>
      <c r="K122" s="82"/>
      <c r="L122" s="83"/>
    </row>
    <row r="123" s="29" customFormat="1" spans="1:12">
      <c r="A123" s="82"/>
      <c r="B123" s="82"/>
      <c r="C123" s="49" t="s">
        <v>241</v>
      </c>
      <c r="D123" s="49" t="s">
        <v>241</v>
      </c>
      <c r="E123" s="49" t="s">
        <v>252</v>
      </c>
      <c r="F123" s="63" t="s">
        <v>253</v>
      </c>
      <c r="G123" s="63" t="s">
        <v>21</v>
      </c>
      <c r="H123" s="49">
        <v>5</v>
      </c>
      <c r="I123" s="49">
        <v>2017</v>
      </c>
      <c r="J123" s="81">
        <v>1</v>
      </c>
      <c r="K123" s="82"/>
      <c r="L123" s="83"/>
    </row>
    <row r="124" s="29" customFormat="1" ht="24" spans="1:12">
      <c r="A124" s="82"/>
      <c r="B124" s="82"/>
      <c r="C124" s="49" t="s">
        <v>241</v>
      </c>
      <c r="D124" s="49" t="s">
        <v>241</v>
      </c>
      <c r="E124" s="49" t="s">
        <v>254</v>
      </c>
      <c r="F124" s="63" t="s">
        <v>255</v>
      </c>
      <c r="G124" s="63" t="s">
        <v>29</v>
      </c>
      <c r="H124" s="49">
        <v>3</v>
      </c>
      <c r="I124" s="49">
        <v>2016</v>
      </c>
      <c r="J124" s="81">
        <v>1</v>
      </c>
      <c r="K124" s="82"/>
      <c r="L124" s="83"/>
    </row>
    <row r="125" s="29" customFormat="1" spans="1:12">
      <c r="A125" s="82"/>
      <c r="B125" s="82"/>
      <c r="C125" s="49" t="s">
        <v>241</v>
      </c>
      <c r="D125" s="49" t="s">
        <v>241</v>
      </c>
      <c r="E125" s="49" t="s">
        <v>256</v>
      </c>
      <c r="F125" s="63" t="s">
        <v>257</v>
      </c>
      <c r="G125" s="63" t="s">
        <v>17</v>
      </c>
      <c r="H125" s="49">
        <v>3</v>
      </c>
      <c r="I125" s="49">
        <v>2015</v>
      </c>
      <c r="J125" s="81">
        <v>1</v>
      </c>
      <c r="K125" s="82"/>
      <c r="L125" s="83"/>
    </row>
    <row r="126" s="29" customFormat="1" ht="24" spans="1:12">
      <c r="A126" s="82"/>
      <c r="B126" s="82"/>
      <c r="C126" s="49" t="s">
        <v>241</v>
      </c>
      <c r="D126" s="49" t="s">
        <v>241</v>
      </c>
      <c r="E126" s="49" t="s">
        <v>258</v>
      </c>
      <c r="F126" s="63" t="s">
        <v>259</v>
      </c>
      <c r="G126" s="63" t="s">
        <v>21</v>
      </c>
      <c r="H126" s="49">
        <v>5</v>
      </c>
      <c r="I126" s="49">
        <v>2017</v>
      </c>
      <c r="J126" s="81">
        <v>1</v>
      </c>
      <c r="K126" s="82"/>
      <c r="L126" s="83"/>
    </row>
    <row r="127" s="29" customFormat="1" spans="1:12">
      <c r="A127" s="82"/>
      <c r="B127" s="82"/>
      <c r="C127" s="49" t="s">
        <v>241</v>
      </c>
      <c r="D127" s="49" t="s">
        <v>241</v>
      </c>
      <c r="E127" s="49" t="s">
        <v>260</v>
      </c>
      <c r="F127" s="63" t="s">
        <v>261</v>
      </c>
      <c r="G127" s="63" t="s">
        <v>21</v>
      </c>
      <c r="H127" s="49">
        <v>5</v>
      </c>
      <c r="I127" s="49">
        <v>2017</v>
      </c>
      <c r="J127" s="81">
        <v>1</v>
      </c>
      <c r="K127" s="82"/>
      <c r="L127" s="83"/>
    </row>
    <row r="128" s="29" customFormat="1" spans="1:12">
      <c r="A128" s="82"/>
      <c r="B128" s="82"/>
      <c r="C128" s="49" t="s">
        <v>241</v>
      </c>
      <c r="D128" s="49" t="s">
        <v>241</v>
      </c>
      <c r="E128" s="49" t="s">
        <v>262</v>
      </c>
      <c r="F128" s="63" t="s">
        <v>263</v>
      </c>
      <c r="G128" s="63" t="s">
        <v>21</v>
      </c>
      <c r="H128" s="49">
        <v>5</v>
      </c>
      <c r="I128" s="49">
        <v>2017</v>
      </c>
      <c r="J128" s="81">
        <v>1</v>
      </c>
      <c r="K128" s="82"/>
      <c r="L128" s="83"/>
    </row>
    <row r="129" s="29" customFormat="1" ht="24" spans="1:12">
      <c r="A129" s="82"/>
      <c r="B129" s="82"/>
      <c r="C129" s="49" t="s">
        <v>241</v>
      </c>
      <c r="D129" s="49" t="s">
        <v>241</v>
      </c>
      <c r="E129" s="49" t="s">
        <v>264</v>
      </c>
      <c r="F129" s="63" t="s">
        <v>265</v>
      </c>
      <c r="G129" s="63" t="s">
        <v>29</v>
      </c>
      <c r="H129" s="49">
        <v>3</v>
      </c>
      <c r="I129" s="49">
        <v>2016</v>
      </c>
      <c r="J129" s="81">
        <v>1</v>
      </c>
      <c r="K129" s="82"/>
      <c r="L129" s="83"/>
    </row>
    <row r="130" s="29" customFormat="1" ht="24" spans="1:12">
      <c r="A130" s="82"/>
      <c r="B130" s="82"/>
      <c r="C130" s="49" t="s">
        <v>241</v>
      </c>
      <c r="D130" s="49" t="s">
        <v>241</v>
      </c>
      <c r="E130" s="49" t="s">
        <v>266</v>
      </c>
      <c r="F130" s="63" t="s">
        <v>267</v>
      </c>
      <c r="G130" s="63" t="s">
        <v>17</v>
      </c>
      <c r="H130" s="49">
        <v>3</v>
      </c>
      <c r="I130" s="49">
        <v>2015</v>
      </c>
      <c r="J130" s="81">
        <v>1</v>
      </c>
      <c r="K130" s="82"/>
      <c r="L130" s="83"/>
    </row>
    <row r="131" s="29" customFormat="1" ht="24" spans="1:12">
      <c r="A131" s="82"/>
      <c r="B131" s="82"/>
      <c r="C131" s="49" t="s">
        <v>241</v>
      </c>
      <c r="D131" s="49" t="s">
        <v>241</v>
      </c>
      <c r="E131" s="49" t="s">
        <v>268</v>
      </c>
      <c r="F131" s="63" t="s">
        <v>269</v>
      </c>
      <c r="G131" s="63" t="s">
        <v>29</v>
      </c>
      <c r="H131" s="49">
        <v>3</v>
      </c>
      <c r="I131" s="49">
        <v>2016</v>
      </c>
      <c r="J131" s="81">
        <v>1</v>
      </c>
      <c r="K131" s="82"/>
      <c r="L131" s="83"/>
    </row>
    <row r="132" s="29" customFormat="1" ht="24" spans="1:12">
      <c r="A132" s="82"/>
      <c r="B132" s="82"/>
      <c r="C132" s="49" t="s">
        <v>241</v>
      </c>
      <c r="D132" s="49" t="s">
        <v>241</v>
      </c>
      <c r="E132" s="49" t="s">
        <v>270</v>
      </c>
      <c r="F132" s="63" t="s">
        <v>271</v>
      </c>
      <c r="G132" s="63" t="s">
        <v>29</v>
      </c>
      <c r="H132" s="49">
        <v>3</v>
      </c>
      <c r="I132" s="49">
        <v>2016</v>
      </c>
      <c r="J132" s="81">
        <v>1</v>
      </c>
      <c r="K132" s="82"/>
      <c r="L132" s="83"/>
    </row>
    <row r="133" s="29" customFormat="1" spans="1:12">
      <c r="A133" s="82"/>
      <c r="B133" s="82"/>
      <c r="C133" s="49" t="s">
        <v>241</v>
      </c>
      <c r="D133" s="49" t="s">
        <v>241</v>
      </c>
      <c r="E133" s="49" t="s">
        <v>272</v>
      </c>
      <c r="F133" s="63" t="s">
        <v>273</v>
      </c>
      <c r="G133" s="63" t="s">
        <v>29</v>
      </c>
      <c r="H133" s="49">
        <v>3</v>
      </c>
      <c r="I133" s="49">
        <v>2016</v>
      </c>
      <c r="J133" s="81">
        <v>1</v>
      </c>
      <c r="K133" s="82"/>
      <c r="L133" s="83"/>
    </row>
    <row r="134" s="29" customFormat="1" ht="24" spans="1:12">
      <c r="A134" s="82"/>
      <c r="B134" s="82"/>
      <c r="C134" s="49" t="s">
        <v>241</v>
      </c>
      <c r="D134" s="49" t="s">
        <v>241</v>
      </c>
      <c r="E134" s="49" t="s">
        <v>274</v>
      </c>
      <c r="F134" s="63" t="s">
        <v>275</v>
      </c>
      <c r="G134" s="63" t="s">
        <v>17</v>
      </c>
      <c r="H134" s="49">
        <v>3</v>
      </c>
      <c r="I134" s="49">
        <v>2015</v>
      </c>
      <c r="J134" s="81">
        <v>1</v>
      </c>
      <c r="K134" s="82"/>
      <c r="L134" s="83"/>
    </row>
    <row r="135" s="29" customFormat="1" spans="1:12">
      <c r="A135" s="82"/>
      <c r="B135" s="82"/>
      <c r="C135" s="49" t="s">
        <v>241</v>
      </c>
      <c r="D135" s="49" t="s">
        <v>241</v>
      </c>
      <c r="E135" s="49" t="s">
        <v>276</v>
      </c>
      <c r="F135" s="63" t="s">
        <v>277</v>
      </c>
      <c r="G135" s="63" t="s">
        <v>21</v>
      </c>
      <c r="H135" s="49">
        <v>5</v>
      </c>
      <c r="I135" s="49">
        <v>2017</v>
      </c>
      <c r="J135" s="81">
        <v>1</v>
      </c>
      <c r="K135" s="82"/>
      <c r="L135" s="83"/>
    </row>
    <row r="136" s="29" customFormat="1" ht="24" spans="1:12">
      <c r="A136" s="82"/>
      <c r="B136" s="82"/>
      <c r="C136" s="49" t="s">
        <v>241</v>
      </c>
      <c r="D136" s="49" t="s">
        <v>241</v>
      </c>
      <c r="E136" s="49" t="s">
        <v>278</v>
      </c>
      <c r="F136" s="63" t="s">
        <v>279</v>
      </c>
      <c r="G136" s="63" t="s">
        <v>21</v>
      </c>
      <c r="H136" s="49">
        <v>5</v>
      </c>
      <c r="I136" s="49">
        <v>2017</v>
      </c>
      <c r="J136" s="81">
        <v>1</v>
      </c>
      <c r="K136" s="82"/>
      <c r="L136" s="83"/>
    </row>
    <row r="137" s="29" customFormat="1" spans="1:12">
      <c r="A137" s="82"/>
      <c r="B137" s="82"/>
      <c r="C137" s="49" t="s">
        <v>241</v>
      </c>
      <c r="D137" s="49" t="s">
        <v>241</v>
      </c>
      <c r="E137" s="49" t="s">
        <v>280</v>
      </c>
      <c r="F137" s="63" t="s">
        <v>281</v>
      </c>
      <c r="G137" s="63" t="s">
        <v>21</v>
      </c>
      <c r="H137" s="49">
        <v>5</v>
      </c>
      <c r="I137" s="49">
        <v>2017</v>
      </c>
      <c r="J137" s="81">
        <v>1</v>
      </c>
      <c r="K137" s="82"/>
      <c r="L137" s="83"/>
    </row>
    <row r="138" s="29" customFormat="1" ht="24" spans="1:12">
      <c r="A138" s="82"/>
      <c r="B138" s="82"/>
      <c r="C138" s="49" t="s">
        <v>241</v>
      </c>
      <c r="D138" s="49" t="s">
        <v>241</v>
      </c>
      <c r="E138" s="49" t="s">
        <v>282</v>
      </c>
      <c r="F138" s="63" t="s">
        <v>283</v>
      </c>
      <c r="G138" s="63" t="s">
        <v>21</v>
      </c>
      <c r="H138" s="49">
        <v>5</v>
      </c>
      <c r="I138" s="49">
        <v>2017</v>
      </c>
      <c r="J138" s="81">
        <v>1</v>
      </c>
      <c r="K138" s="82"/>
      <c r="L138" s="83"/>
    </row>
    <row r="139" spans="1:12">
      <c r="A139" s="79"/>
      <c r="B139" s="79"/>
      <c r="C139" s="59" t="s">
        <v>284</v>
      </c>
      <c r="D139" s="59" t="s">
        <v>284</v>
      </c>
      <c r="E139" s="87"/>
      <c r="F139" s="67"/>
      <c r="G139" s="67"/>
      <c r="H139" s="59">
        <f>SUM(H118:H138)</f>
        <v>79</v>
      </c>
      <c r="I139" s="59"/>
      <c r="J139" s="67">
        <f>SUM(J118:J138)</f>
        <v>21</v>
      </c>
      <c r="K139" s="79"/>
      <c r="L139" s="80"/>
    </row>
    <row r="140" s="29" customFormat="1" ht="24" spans="1:12">
      <c r="A140" s="82"/>
      <c r="B140" s="82"/>
      <c r="C140" s="49" t="s">
        <v>285</v>
      </c>
      <c r="D140" s="49" t="s">
        <v>285</v>
      </c>
      <c r="E140" s="49" t="s">
        <v>286</v>
      </c>
      <c r="F140" s="49" t="s">
        <v>287</v>
      </c>
      <c r="G140" s="49" t="s">
        <v>29</v>
      </c>
      <c r="H140" s="49">
        <v>3</v>
      </c>
      <c r="I140" s="49">
        <v>2016</v>
      </c>
      <c r="J140" s="47">
        <v>1</v>
      </c>
      <c r="K140" s="82"/>
      <c r="L140" s="83"/>
    </row>
    <row r="141" s="29" customFormat="1" ht="24" spans="1:12">
      <c r="A141" s="82"/>
      <c r="B141" s="82"/>
      <c r="C141" s="49" t="s">
        <v>285</v>
      </c>
      <c r="D141" s="49" t="s">
        <v>285</v>
      </c>
      <c r="E141" s="49" t="s">
        <v>288</v>
      </c>
      <c r="F141" s="63" t="s">
        <v>289</v>
      </c>
      <c r="G141" s="63" t="s">
        <v>17</v>
      </c>
      <c r="H141" s="49">
        <v>3</v>
      </c>
      <c r="I141" s="49">
        <v>2015</v>
      </c>
      <c r="J141" s="47">
        <v>1</v>
      </c>
      <c r="K141" s="82"/>
      <c r="L141" s="83"/>
    </row>
    <row r="142" s="29" customFormat="1" spans="1:12">
      <c r="A142" s="82"/>
      <c r="B142" s="82"/>
      <c r="C142" s="49" t="s">
        <v>285</v>
      </c>
      <c r="D142" s="49" t="s">
        <v>285</v>
      </c>
      <c r="E142" s="49" t="s">
        <v>290</v>
      </c>
      <c r="F142" s="63" t="s">
        <v>291</v>
      </c>
      <c r="G142" s="63" t="s">
        <v>17</v>
      </c>
      <c r="H142" s="49">
        <v>3</v>
      </c>
      <c r="I142" s="49">
        <v>2015</v>
      </c>
      <c r="J142" s="47">
        <v>1</v>
      </c>
      <c r="K142" s="82"/>
      <c r="L142" s="83"/>
    </row>
    <row r="143" s="29" customFormat="1" ht="24" spans="1:12">
      <c r="A143" s="82"/>
      <c r="B143" s="82"/>
      <c r="C143" s="49" t="s">
        <v>285</v>
      </c>
      <c r="D143" s="49" t="s">
        <v>285</v>
      </c>
      <c r="E143" s="49" t="s">
        <v>292</v>
      </c>
      <c r="F143" s="63" t="s">
        <v>293</v>
      </c>
      <c r="G143" s="63" t="s">
        <v>21</v>
      </c>
      <c r="H143" s="49">
        <v>5</v>
      </c>
      <c r="I143" s="49">
        <v>2017</v>
      </c>
      <c r="J143" s="47">
        <v>1</v>
      </c>
      <c r="K143" s="82"/>
      <c r="L143" s="83"/>
    </row>
    <row r="144" s="29" customFormat="1" spans="1:12">
      <c r="A144" s="82"/>
      <c r="B144" s="82"/>
      <c r="C144" s="49" t="s">
        <v>285</v>
      </c>
      <c r="D144" s="49" t="s">
        <v>285</v>
      </c>
      <c r="E144" s="49" t="s">
        <v>294</v>
      </c>
      <c r="F144" s="63" t="s">
        <v>295</v>
      </c>
      <c r="G144" s="63" t="s">
        <v>21</v>
      </c>
      <c r="H144" s="49">
        <v>5</v>
      </c>
      <c r="I144" s="49">
        <v>2017</v>
      </c>
      <c r="J144" s="47">
        <v>1</v>
      </c>
      <c r="K144" s="82"/>
      <c r="L144" s="83"/>
    </row>
    <row r="145" s="29" customFormat="1" ht="24" spans="1:12">
      <c r="A145" s="82"/>
      <c r="B145" s="82"/>
      <c r="C145" s="49" t="s">
        <v>285</v>
      </c>
      <c r="D145" s="49" t="s">
        <v>285</v>
      </c>
      <c r="E145" s="49" t="s">
        <v>296</v>
      </c>
      <c r="F145" s="63" t="s">
        <v>297</v>
      </c>
      <c r="G145" s="63" t="s">
        <v>21</v>
      </c>
      <c r="H145" s="49">
        <v>5</v>
      </c>
      <c r="I145" s="49">
        <v>2017</v>
      </c>
      <c r="J145" s="47">
        <v>1</v>
      </c>
      <c r="K145" s="82"/>
      <c r="L145" s="83"/>
    </row>
    <row r="146" s="29" customFormat="1" spans="1:12">
      <c r="A146" s="82"/>
      <c r="B146" s="82"/>
      <c r="C146" s="49" t="s">
        <v>285</v>
      </c>
      <c r="D146" s="49" t="s">
        <v>285</v>
      </c>
      <c r="E146" s="49" t="s">
        <v>298</v>
      </c>
      <c r="F146" s="63" t="s">
        <v>299</v>
      </c>
      <c r="G146" s="63" t="s">
        <v>29</v>
      </c>
      <c r="H146" s="49">
        <v>3</v>
      </c>
      <c r="I146" s="49">
        <v>2016</v>
      </c>
      <c r="J146" s="47">
        <v>1</v>
      </c>
      <c r="K146" s="82"/>
      <c r="L146" s="83"/>
    </row>
    <row r="147" s="29" customFormat="1" spans="1:12">
      <c r="A147" s="82"/>
      <c r="B147" s="82"/>
      <c r="C147" s="49" t="s">
        <v>285</v>
      </c>
      <c r="D147" s="49" t="s">
        <v>285</v>
      </c>
      <c r="E147" s="49" t="s">
        <v>300</v>
      </c>
      <c r="F147" s="63" t="s">
        <v>301</v>
      </c>
      <c r="G147" s="63" t="s">
        <v>29</v>
      </c>
      <c r="H147" s="49">
        <v>3</v>
      </c>
      <c r="I147" s="49">
        <v>2016</v>
      </c>
      <c r="J147" s="47">
        <v>1</v>
      </c>
      <c r="K147" s="82"/>
      <c r="L147" s="83"/>
    </row>
    <row r="148" s="29" customFormat="1" ht="24" spans="1:12">
      <c r="A148" s="82"/>
      <c r="B148" s="82"/>
      <c r="C148" s="49" t="s">
        <v>285</v>
      </c>
      <c r="D148" s="49" t="s">
        <v>285</v>
      </c>
      <c r="E148" s="49" t="s">
        <v>302</v>
      </c>
      <c r="F148" s="63" t="s">
        <v>303</v>
      </c>
      <c r="G148" s="63" t="s">
        <v>29</v>
      </c>
      <c r="H148" s="49">
        <v>3</v>
      </c>
      <c r="I148" s="49">
        <v>2016</v>
      </c>
      <c r="J148" s="47">
        <v>1</v>
      </c>
      <c r="K148" s="82"/>
      <c r="L148" s="83"/>
    </row>
    <row r="149" s="29" customFormat="1" ht="24" spans="1:12">
      <c r="A149" s="82"/>
      <c r="B149" s="82"/>
      <c r="C149" s="49" t="s">
        <v>285</v>
      </c>
      <c r="D149" s="49" t="s">
        <v>285</v>
      </c>
      <c r="E149" s="49" t="s">
        <v>304</v>
      </c>
      <c r="F149" s="63" t="s">
        <v>305</v>
      </c>
      <c r="G149" s="63" t="s">
        <v>29</v>
      </c>
      <c r="H149" s="49">
        <v>3</v>
      </c>
      <c r="I149" s="49">
        <v>2016</v>
      </c>
      <c r="J149" s="47">
        <v>1</v>
      </c>
      <c r="K149" s="82"/>
      <c r="L149" s="83"/>
    </row>
    <row r="150" s="29" customFormat="1" spans="1:12">
      <c r="A150" s="82"/>
      <c r="B150" s="82"/>
      <c r="C150" s="49" t="s">
        <v>285</v>
      </c>
      <c r="D150" s="49" t="s">
        <v>285</v>
      </c>
      <c r="E150" s="49" t="s">
        <v>306</v>
      </c>
      <c r="F150" s="63" t="s">
        <v>307</v>
      </c>
      <c r="G150" s="63" t="s">
        <v>29</v>
      </c>
      <c r="H150" s="49">
        <v>3</v>
      </c>
      <c r="I150" s="49">
        <v>2016</v>
      </c>
      <c r="J150" s="47">
        <v>1</v>
      </c>
      <c r="K150" s="82"/>
      <c r="L150" s="83"/>
    </row>
    <row r="151" s="29" customFormat="1" spans="1:12">
      <c r="A151" s="82"/>
      <c r="B151" s="82"/>
      <c r="C151" s="49" t="s">
        <v>285</v>
      </c>
      <c r="D151" s="49" t="s">
        <v>285</v>
      </c>
      <c r="E151" s="49" t="s">
        <v>308</v>
      </c>
      <c r="F151" s="63" t="s">
        <v>309</v>
      </c>
      <c r="G151" s="63" t="s">
        <v>29</v>
      </c>
      <c r="H151" s="49">
        <v>3</v>
      </c>
      <c r="I151" s="49">
        <v>2016</v>
      </c>
      <c r="J151" s="47">
        <v>1</v>
      </c>
      <c r="K151" s="82"/>
      <c r="L151" s="83"/>
    </row>
    <row r="152" s="29" customFormat="1" ht="24" spans="1:12">
      <c r="A152" s="82"/>
      <c r="B152" s="82"/>
      <c r="C152" s="49" t="s">
        <v>285</v>
      </c>
      <c r="D152" s="49" t="s">
        <v>285</v>
      </c>
      <c r="E152" s="49" t="s">
        <v>310</v>
      </c>
      <c r="F152" s="63" t="s">
        <v>311</v>
      </c>
      <c r="G152" s="63" t="s">
        <v>21</v>
      </c>
      <c r="H152" s="49">
        <v>5</v>
      </c>
      <c r="I152" s="49">
        <v>2017</v>
      </c>
      <c r="J152" s="47">
        <v>1</v>
      </c>
      <c r="K152" s="82"/>
      <c r="L152" s="83"/>
    </row>
    <row r="153" s="29" customFormat="1" spans="1:12">
      <c r="A153" s="82"/>
      <c r="B153" s="82"/>
      <c r="C153" s="49" t="s">
        <v>285</v>
      </c>
      <c r="D153" s="49" t="s">
        <v>285</v>
      </c>
      <c r="E153" s="49" t="s">
        <v>312</v>
      </c>
      <c r="F153" s="63" t="s">
        <v>313</v>
      </c>
      <c r="G153" s="63" t="s">
        <v>21</v>
      </c>
      <c r="H153" s="49">
        <v>5</v>
      </c>
      <c r="I153" s="49">
        <v>2017</v>
      </c>
      <c r="J153" s="47">
        <v>1</v>
      </c>
      <c r="K153" s="82"/>
      <c r="L153" s="83"/>
    </row>
    <row r="154" s="29" customFormat="1" spans="1:12">
      <c r="A154" s="82"/>
      <c r="B154" s="82"/>
      <c r="C154" s="49" t="s">
        <v>285</v>
      </c>
      <c r="D154" s="49" t="s">
        <v>285</v>
      </c>
      <c r="E154" s="49" t="s">
        <v>314</v>
      </c>
      <c r="F154" s="63" t="s">
        <v>315</v>
      </c>
      <c r="G154" s="63" t="s">
        <v>21</v>
      </c>
      <c r="H154" s="49">
        <v>5</v>
      </c>
      <c r="I154" s="49">
        <v>2017</v>
      </c>
      <c r="J154" s="47">
        <v>1</v>
      </c>
      <c r="K154" s="82"/>
      <c r="L154" s="83"/>
    </row>
    <row r="155" s="29" customFormat="1" ht="24" spans="1:12">
      <c r="A155" s="82"/>
      <c r="B155" s="82"/>
      <c r="C155" s="49" t="s">
        <v>285</v>
      </c>
      <c r="D155" s="49" t="s">
        <v>285</v>
      </c>
      <c r="E155" s="49" t="s">
        <v>316</v>
      </c>
      <c r="F155" s="63" t="s">
        <v>317</v>
      </c>
      <c r="G155" s="63" t="s">
        <v>17</v>
      </c>
      <c r="H155" s="49">
        <v>3</v>
      </c>
      <c r="I155" s="49">
        <v>2015</v>
      </c>
      <c r="J155" s="47">
        <v>1</v>
      </c>
      <c r="K155" s="82"/>
      <c r="L155" s="83"/>
    </row>
    <row r="156" s="29" customFormat="1" ht="24" spans="1:12">
      <c r="A156" s="82"/>
      <c r="B156" s="82"/>
      <c r="C156" s="49" t="s">
        <v>285</v>
      </c>
      <c r="D156" s="49" t="s">
        <v>285</v>
      </c>
      <c r="E156" s="49" t="s">
        <v>318</v>
      </c>
      <c r="F156" s="63" t="s">
        <v>319</v>
      </c>
      <c r="G156" s="63" t="s">
        <v>21</v>
      </c>
      <c r="H156" s="49">
        <v>5</v>
      </c>
      <c r="I156" s="49">
        <v>2017</v>
      </c>
      <c r="J156" s="47">
        <v>1</v>
      </c>
      <c r="K156" s="82"/>
      <c r="L156" s="83"/>
    </row>
    <row r="157" s="29" customFormat="1" spans="1:12">
      <c r="A157" s="82"/>
      <c r="B157" s="82"/>
      <c r="C157" s="49" t="s">
        <v>285</v>
      </c>
      <c r="D157" s="49" t="s">
        <v>285</v>
      </c>
      <c r="E157" s="49" t="s">
        <v>320</v>
      </c>
      <c r="F157" s="63" t="s">
        <v>321</v>
      </c>
      <c r="G157" s="63" t="s">
        <v>21</v>
      </c>
      <c r="H157" s="49">
        <v>5</v>
      </c>
      <c r="I157" s="49">
        <v>2017</v>
      </c>
      <c r="J157" s="47">
        <v>1</v>
      </c>
      <c r="K157" s="82"/>
      <c r="L157" s="83"/>
    </row>
    <row r="158" s="29" customFormat="1" spans="1:12">
      <c r="A158" s="82"/>
      <c r="B158" s="82"/>
      <c r="C158" s="49" t="s">
        <v>285</v>
      </c>
      <c r="D158" s="49" t="s">
        <v>285</v>
      </c>
      <c r="E158" s="49" t="s">
        <v>322</v>
      </c>
      <c r="F158" s="63" t="s">
        <v>323</v>
      </c>
      <c r="G158" s="63" t="s">
        <v>29</v>
      </c>
      <c r="H158" s="49">
        <v>3</v>
      </c>
      <c r="I158" s="49">
        <v>2016</v>
      </c>
      <c r="J158" s="47">
        <v>1</v>
      </c>
      <c r="K158" s="82"/>
      <c r="L158" s="83"/>
    </row>
    <row r="159" s="29" customFormat="1" ht="24" spans="1:12">
      <c r="A159" s="82"/>
      <c r="B159" s="82"/>
      <c r="C159" s="49" t="s">
        <v>285</v>
      </c>
      <c r="D159" s="49" t="s">
        <v>285</v>
      </c>
      <c r="E159" s="49" t="s">
        <v>324</v>
      </c>
      <c r="F159" s="63" t="s">
        <v>325</v>
      </c>
      <c r="G159" s="63" t="s">
        <v>17</v>
      </c>
      <c r="H159" s="49">
        <v>3</v>
      </c>
      <c r="I159" s="49">
        <v>2015</v>
      </c>
      <c r="J159" s="47">
        <v>1</v>
      </c>
      <c r="K159" s="82"/>
      <c r="L159" s="83"/>
    </row>
    <row r="160" s="29" customFormat="1" ht="24" spans="1:12">
      <c r="A160" s="82"/>
      <c r="B160" s="82"/>
      <c r="C160" s="49" t="s">
        <v>285</v>
      </c>
      <c r="D160" s="49" t="s">
        <v>285</v>
      </c>
      <c r="E160" s="49" t="s">
        <v>326</v>
      </c>
      <c r="F160" s="63" t="s">
        <v>327</v>
      </c>
      <c r="G160" s="63" t="s">
        <v>17</v>
      </c>
      <c r="H160" s="49">
        <v>3</v>
      </c>
      <c r="I160" s="49">
        <v>2015</v>
      </c>
      <c r="J160" s="47">
        <v>1</v>
      </c>
      <c r="K160" s="82"/>
      <c r="L160" s="83"/>
    </row>
    <row r="161" spans="1:12">
      <c r="A161" s="79"/>
      <c r="B161" s="79"/>
      <c r="C161" s="59" t="s">
        <v>328</v>
      </c>
      <c r="D161" s="59" t="s">
        <v>328</v>
      </c>
      <c r="E161" s="87"/>
      <c r="F161" s="67"/>
      <c r="G161" s="67"/>
      <c r="H161" s="59">
        <f>SUM(H140:H160)</f>
        <v>79</v>
      </c>
      <c r="I161" s="59"/>
      <c r="J161" s="67">
        <f>SUM(J140:J160)</f>
        <v>21</v>
      </c>
      <c r="K161" s="79"/>
      <c r="L161" s="80"/>
    </row>
    <row r="162" s="29" customFormat="1" ht="24" spans="1:12">
      <c r="A162" s="82"/>
      <c r="B162" s="82"/>
      <c r="C162" s="48" t="s">
        <v>329</v>
      </c>
      <c r="D162" s="48" t="s">
        <v>329</v>
      </c>
      <c r="E162" s="49" t="s">
        <v>330</v>
      </c>
      <c r="F162" s="66" t="s">
        <v>331</v>
      </c>
      <c r="G162" s="66" t="s">
        <v>21</v>
      </c>
      <c r="H162" s="48">
        <v>5</v>
      </c>
      <c r="I162" s="48">
        <v>2017</v>
      </c>
      <c r="J162" s="66">
        <v>1</v>
      </c>
      <c r="K162" s="82"/>
      <c r="L162" s="83"/>
    </row>
    <row r="163" s="29" customFormat="1" spans="1:12">
      <c r="A163" s="82"/>
      <c r="B163" s="82"/>
      <c r="C163" s="48" t="s">
        <v>329</v>
      </c>
      <c r="D163" s="48" t="s">
        <v>329</v>
      </c>
      <c r="E163" s="49" t="s">
        <v>332</v>
      </c>
      <c r="F163" s="66" t="s">
        <v>333</v>
      </c>
      <c r="G163" s="66" t="s">
        <v>21</v>
      </c>
      <c r="H163" s="48">
        <v>5</v>
      </c>
      <c r="I163" s="48">
        <v>2017</v>
      </c>
      <c r="J163" s="66">
        <v>1</v>
      </c>
      <c r="K163" s="82"/>
      <c r="L163" s="83"/>
    </row>
    <row r="164" s="29" customFormat="1" spans="1:12">
      <c r="A164" s="82"/>
      <c r="B164" s="82"/>
      <c r="C164" s="48" t="s">
        <v>329</v>
      </c>
      <c r="D164" s="48" t="s">
        <v>329</v>
      </c>
      <c r="E164" s="49" t="s">
        <v>334</v>
      </c>
      <c r="F164" s="66" t="s">
        <v>335</v>
      </c>
      <c r="G164" s="66" t="s">
        <v>29</v>
      </c>
      <c r="H164" s="48">
        <v>3</v>
      </c>
      <c r="I164" s="48">
        <v>2016</v>
      </c>
      <c r="J164" s="66">
        <v>1</v>
      </c>
      <c r="K164" s="82"/>
      <c r="L164" s="83"/>
    </row>
    <row r="165" s="29" customFormat="1" ht="24" spans="1:12">
      <c r="A165" s="82"/>
      <c r="B165" s="82"/>
      <c r="C165" s="48" t="s">
        <v>329</v>
      </c>
      <c r="D165" s="48" t="s">
        <v>329</v>
      </c>
      <c r="E165" s="49" t="s">
        <v>336</v>
      </c>
      <c r="F165" s="66" t="s">
        <v>337</v>
      </c>
      <c r="G165" s="66" t="s">
        <v>21</v>
      </c>
      <c r="H165" s="48">
        <v>5</v>
      </c>
      <c r="I165" s="48">
        <v>2017</v>
      </c>
      <c r="J165" s="66">
        <v>1</v>
      </c>
      <c r="K165" s="82"/>
      <c r="L165" s="83"/>
    </row>
    <row r="166" s="29" customFormat="1" ht="24" spans="1:12">
      <c r="A166" s="82"/>
      <c r="B166" s="82"/>
      <c r="C166" s="48" t="s">
        <v>329</v>
      </c>
      <c r="D166" s="48" t="s">
        <v>329</v>
      </c>
      <c r="E166" s="49" t="s">
        <v>338</v>
      </c>
      <c r="F166" s="66" t="s">
        <v>339</v>
      </c>
      <c r="G166" s="66" t="s">
        <v>17</v>
      </c>
      <c r="H166" s="48">
        <v>3</v>
      </c>
      <c r="I166" s="48">
        <v>2015</v>
      </c>
      <c r="J166" s="66">
        <v>1</v>
      </c>
      <c r="K166" s="82"/>
      <c r="L166" s="83"/>
    </row>
    <row r="167" s="29" customFormat="1" ht="24" spans="1:12">
      <c r="A167" s="82"/>
      <c r="B167" s="82"/>
      <c r="C167" s="48" t="s">
        <v>329</v>
      </c>
      <c r="D167" s="48" t="s">
        <v>329</v>
      </c>
      <c r="E167" s="49" t="s">
        <v>340</v>
      </c>
      <c r="F167" s="66" t="s">
        <v>341</v>
      </c>
      <c r="G167" s="66" t="s">
        <v>17</v>
      </c>
      <c r="H167" s="48">
        <v>3</v>
      </c>
      <c r="I167" s="48">
        <v>2015</v>
      </c>
      <c r="J167" s="66">
        <v>1</v>
      </c>
      <c r="K167" s="82"/>
      <c r="L167" s="83"/>
    </row>
    <row r="168" s="29" customFormat="1" spans="1:12">
      <c r="A168" s="82"/>
      <c r="B168" s="82"/>
      <c r="C168" s="48" t="s">
        <v>329</v>
      </c>
      <c r="D168" s="48" t="s">
        <v>329</v>
      </c>
      <c r="E168" s="49" t="s">
        <v>342</v>
      </c>
      <c r="F168" s="66" t="s">
        <v>343</v>
      </c>
      <c r="G168" s="66" t="s">
        <v>21</v>
      </c>
      <c r="H168" s="48">
        <v>5</v>
      </c>
      <c r="I168" s="48">
        <v>2017</v>
      </c>
      <c r="J168" s="66">
        <v>1</v>
      </c>
      <c r="K168" s="82"/>
      <c r="L168" s="83"/>
    </row>
    <row r="169" s="29" customFormat="1" spans="1:12">
      <c r="A169" s="82"/>
      <c r="B169" s="82"/>
      <c r="C169" s="48" t="s">
        <v>329</v>
      </c>
      <c r="D169" s="48" t="s">
        <v>329</v>
      </c>
      <c r="E169" s="49" t="s">
        <v>344</v>
      </c>
      <c r="F169" s="66" t="s">
        <v>345</v>
      </c>
      <c r="G169" s="66" t="s">
        <v>17</v>
      </c>
      <c r="H169" s="48">
        <v>3</v>
      </c>
      <c r="I169" s="48">
        <v>2015</v>
      </c>
      <c r="J169" s="66">
        <v>1</v>
      </c>
      <c r="K169" s="82"/>
      <c r="L169" s="83"/>
    </row>
    <row r="170" s="29" customFormat="1" ht="24" spans="1:12">
      <c r="A170" s="82"/>
      <c r="B170" s="82"/>
      <c r="C170" s="48" t="s">
        <v>329</v>
      </c>
      <c r="D170" s="48" t="s">
        <v>329</v>
      </c>
      <c r="E170" s="49" t="s">
        <v>346</v>
      </c>
      <c r="F170" s="66" t="s">
        <v>347</v>
      </c>
      <c r="G170" s="66" t="s">
        <v>21</v>
      </c>
      <c r="H170" s="48">
        <v>5</v>
      </c>
      <c r="I170" s="48">
        <v>2017</v>
      </c>
      <c r="J170" s="66">
        <v>1</v>
      </c>
      <c r="K170" s="82"/>
      <c r="L170" s="83"/>
    </row>
    <row r="171" s="29" customFormat="1" ht="24" spans="1:12">
      <c r="A171" s="82"/>
      <c r="B171" s="82"/>
      <c r="C171" s="48" t="s">
        <v>329</v>
      </c>
      <c r="D171" s="48" t="s">
        <v>329</v>
      </c>
      <c r="E171" s="49" t="s">
        <v>348</v>
      </c>
      <c r="F171" s="66" t="s">
        <v>349</v>
      </c>
      <c r="G171" s="66" t="s">
        <v>21</v>
      </c>
      <c r="H171" s="48">
        <v>5</v>
      </c>
      <c r="I171" s="48">
        <v>2017</v>
      </c>
      <c r="J171" s="66">
        <v>1</v>
      </c>
      <c r="K171" s="82"/>
      <c r="L171" s="83"/>
    </row>
    <row r="172" s="29" customFormat="1" spans="1:12">
      <c r="A172" s="82"/>
      <c r="B172" s="82"/>
      <c r="C172" s="48" t="s">
        <v>329</v>
      </c>
      <c r="D172" s="48" t="s">
        <v>329</v>
      </c>
      <c r="E172" s="49" t="s">
        <v>350</v>
      </c>
      <c r="F172" s="66" t="s">
        <v>351</v>
      </c>
      <c r="G172" s="66" t="s">
        <v>29</v>
      </c>
      <c r="H172" s="48">
        <v>3</v>
      </c>
      <c r="I172" s="48">
        <v>2016</v>
      </c>
      <c r="J172" s="66">
        <v>1</v>
      </c>
      <c r="K172" s="82"/>
      <c r="L172" s="83"/>
    </row>
    <row r="173" s="29" customFormat="1" spans="1:12">
      <c r="A173" s="82"/>
      <c r="B173" s="82"/>
      <c r="C173" s="48" t="s">
        <v>329</v>
      </c>
      <c r="D173" s="48" t="s">
        <v>329</v>
      </c>
      <c r="E173" s="49" t="s">
        <v>352</v>
      </c>
      <c r="F173" s="66" t="s">
        <v>353</v>
      </c>
      <c r="G173" s="66" t="s">
        <v>17</v>
      </c>
      <c r="H173" s="48">
        <v>3</v>
      </c>
      <c r="I173" s="48">
        <v>2015</v>
      </c>
      <c r="J173" s="66">
        <v>1</v>
      </c>
      <c r="K173" s="82"/>
      <c r="L173" s="83"/>
    </row>
    <row r="174" s="29" customFormat="1" ht="24" spans="1:12">
      <c r="A174" s="82"/>
      <c r="B174" s="82"/>
      <c r="C174" s="48" t="s">
        <v>329</v>
      </c>
      <c r="D174" s="48" t="s">
        <v>329</v>
      </c>
      <c r="E174" s="49" t="s">
        <v>354</v>
      </c>
      <c r="F174" s="66" t="s">
        <v>355</v>
      </c>
      <c r="G174" s="66" t="s">
        <v>21</v>
      </c>
      <c r="H174" s="48">
        <v>5</v>
      </c>
      <c r="I174" s="48">
        <v>2017</v>
      </c>
      <c r="J174" s="66">
        <v>1</v>
      </c>
      <c r="K174" s="82"/>
      <c r="L174" s="83"/>
    </row>
    <row r="175" s="29" customFormat="1" spans="1:12">
      <c r="A175" s="82"/>
      <c r="B175" s="82"/>
      <c r="C175" s="48" t="s">
        <v>329</v>
      </c>
      <c r="D175" s="48" t="s">
        <v>329</v>
      </c>
      <c r="E175" s="49" t="s">
        <v>356</v>
      </c>
      <c r="F175" s="66" t="s">
        <v>357</v>
      </c>
      <c r="G175" s="66" t="s">
        <v>29</v>
      </c>
      <c r="H175" s="48">
        <v>3</v>
      </c>
      <c r="I175" s="48">
        <v>2016</v>
      </c>
      <c r="J175" s="66">
        <v>1</v>
      </c>
      <c r="K175" s="82"/>
      <c r="L175" s="83"/>
    </row>
    <row r="176" s="29" customFormat="1" ht="24" spans="1:12">
      <c r="A176" s="82"/>
      <c r="B176" s="82"/>
      <c r="C176" s="48" t="s">
        <v>329</v>
      </c>
      <c r="D176" s="48" t="s">
        <v>329</v>
      </c>
      <c r="E176" s="49" t="s">
        <v>358</v>
      </c>
      <c r="F176" s="66" t="s">
        <v>359</v>
      </c>
      <c r="G176" s="66" t="s">
        <v>29</v>
      </c>
      <c r="H176" s="48">
        <v>3</v>
      </c>
      <c r="I176" s="48">
        <v>2016</v>
      </c>
      <c r="J176" s="66">
        <v>1</v>
      </c>
      <c r="K176" s="82"/>
      <c r="L176" s="83"/>
    </row>
    <row r="177" s="29" customFormat="1" ht="24" spans="1:12">
      <c r="A177" s="82"/>
      <c r="B177" s="82"/>
      <c r="C177" s="48" t="s">
        <v>329</v>
      </c>
      <c r="D177" s="48" t="s">
        <v>329</v>
      </c>
      <c r="E177" s="49" t="s">
        <v>360</v>
      </c>
      <c r="F177" s="66" t="s">
        <v>361</v>
      </c>
      <c r="G177" s="66" t="s">
        <v>29</v>
      </c>
      <c r="H177" s="48">
        <v>3</v>
      </c>
      <c r="I177" s="48">
        <v>2016</v>
      </c>
      <c r="J177" s="66">
        <v>1</v>
      </c>
      <c r="K177" s="82"/>
      <c r="L177" s="83"/>
    </row>
    <row r="178" s="29" customFormat="1" spans="1:12">
      <c r="A178" s="82"/>
      <c r="B178" s="82"/>
      <c r="C178" s="48" t="s">
        <v>329</v>
      </c>
      <c r="D178" s="48" t="s">
        <v>329</v>
      </c>
      <c r="E178" s="49" t="s">
        <v>362</v>
      </c>
      <c r="F178" s="66" t="s">
        <v>363</v>
      </c>
      <c r="G178" s="66" t="s">
        <v>29</v>
      </c>
      <c r="H178" s="48">
        <v>3</v>
      </c>
      <c r="I178" s="48">
        <v>2016</v>
      </c>
      <c r="J178" s="66">
        <v>1</v>
      </c>
      <c r="K178" s="82"/>
      <c r="L178" s="83"/>
    </row>
    <row r="179" s="29" customFormat="1" spans="1:12">
      <c r="A179" s="82"/>
      <c r="B179" s="82"/>
      <c r="C179" s="48" t="s">
        <v>329</v>
      </c>
      <c r="D179" s="48" t="s">
        <v>329</v>
      </c>
      <c r="E179" s="49" t="s">
        <v>364</v>
      </c>
      <c r="F179" s="66" t="s">
        <v>365</v>
      </c>
      <c r="G179" s="66" t="s">
        <v>29</v>
      </c>
      <c r="H179" s="48">
        <v>3</v>
      </c>
      <c r="I179" s="48">
        <v>2016</v>
      </c>
      <c r="J179" s="66">
        <v>1</v>
      </c>
      <c r="K179" s="82"/>
      <c r="L179" s="83"/>
    </row>
    <row r="180" s="29" customFormat="1" ht="24" spans="1:12">
      <c r="A180" s="82"/>
      <c r="B180" s="82"/>
      <c r="C180" s="48" t="s">
        <v>329</v>
      </c>
      <c r="D180" s="48" t="s">
        <v>329</v>
      </c>
      <c r="E180" s="49" t="s">
        <v>366</v>
      </c>
      <c r="F180" s="66" t="s">
        <v>367</v>
      </c>
      <c r="G180" s="66" t="s">
        <v>17</v>
      </c>
      <c r="H180" s="48">
        <v>3</v>
      </c>
      <c r="I180" s="48">
        <v>2015</v>
      </c>
      <c r="J180" s="66">
        <v>1</v>
      </c>
      <c r="K180" s="82"/>
      <c r="L180" s="83"/>
    </row>
    <row r="181" s="29" customFormat="1" spans="1:12">
      <c r="A181" s="82"/>
      <c r="B181" s="82"/>
      <c r="C181" s="48" t="s">
        <v>329</v>
      </c>
      <c r="D181" s="48" t="s">
        <v>329</v>
      </c>
      <c r="E181" s="49" t="s">
        <v>368</v>
      </c>
      <c r="F181" s="66" t="s">
        <v>369</v>
      </c>
      <c r="G181" s="66" t="s">
        <v>29</v>
      </c>
      <c r="H181" s="48">
        <v>3</v>
      </c>
      <c r="I181" s="48">
        <v>2016</v>
      </c>
      <c r="J181" s="66">
        <v>1</v>
      </c>
      <c r="K181" s="82"/>
      <c r="L181" s="83"/>
    </row>
    <row r="182" s="29" customFormat="1" spans="1:12">
      <c r="A182" s="82"/>
      <c r="B182" s="82"/>
      <c r="C182" s="48" t="s">
        <v>329</v>
      </c>
      <c r="D182" s="48" t="s">
        <v>329</v>
      </c>
      <c r="E182" s="49" t="s">
        <v>370</v>
      </c>
      <c r="F182" s="66" t="s">
        <v>371</v>
      </c>
      <c r="G182" s="66" t="s">
        <v>21</v>
      </c>
      <c r="H182" s="48">
        <v>5</v>
      </c>
      <c r="I182" s="48">
        <v>2017</v>
      </c>
      <c r="J182" s="66">
        <v>1</v>
      </c>
      <c r="K182" s="82"/>
      <c r="L182" s="83"/>
    </row>
    <row r="183" spans="1:12">
      <c r="A183" s="79"/>
      <c r="B183" s="79"/>
      <c r="C183" s="59" t="s">
        <v>328</v>
      </c>
      <c r="D183" s="59" t="s">
        <v>328</v>
      </c>
      <c r="E183" s="87"/>
      <c r="F183" s="67"/>
      <c r="G183" s="67"/>
      <c r="H183" s="59">
        <f>SUM(H162:H182)</f>
        <v>79</v>
      </c>
      <c r="I183" s="59"/>
      <c r="J183" s="67">
        <f>SUM(J162:J182)</f>
        <v>21</v>
      </c>
      <c r="K183" s="79"/>
      <c r="L183" s="80"/>
    </row>
    <row r="184" s="29" customFormat="1" spans="1:12">
      <c r="A184" s="82"/>
      <c r="B184" s="82"/>
      <c r="C184" s="48" t="s">
        <v>372</v>
      </c>
      <c r="D184" s="48" t="s">
        <v>372</v>
      </c>
      <c r="E184" s="48" t="s">
        <v>373</v>
      </c>
      <c r="F184" s="66" t="s">
        <v>374</v>
      </c>
      <c r="G184" s="66" t="s">
        <v>29</v>
      </c>
      <c r="H184" s="48">
        <v>3</v>
      </c>
      <c r="I184" s="48">
        <v>2016</v>
      </c>
      <c r="J184" s="66">
        <v>1</v>
      </c>
      <c r="K184" s="82"/>
      <c r="L184" s="83"/>
    </row>
    <row r="185" s="29" customFormat="1" spans="1:12">
      <c r="A185" s="82"/>
      <c r="B185" s="82"/>
      <c r="C185" s="48" t="s">
        <v>372</v>
      </c>
      <c r="D185" s="48" t="s">
        <v>372</v>
      </c>
      <c r="E185" s="48" t="s">
        <v>375</v>
      </c>
      <c r="F185" s="66" t="s">
        <v>376</v>
      </c>
      <c r="G185" s="66" t="s">
        <v>21</v>
      </c>
      <c r="H185" s="48">
        <v>5</v>
      </c>
      <c r="I185" s="48">
        <v>2017</v>
      </c>
      <c r="J185" s="66">
        <v>1</v>
      </c>
      <c r="K185" s="82"/>
      <c r="L185" s="83"/>
    </row>
    <row r="186" s="29" customFormat="1" spans="1:12">
      <c r="A186" s="82"/>
      <c r="B186" s="82"/>
      <c r="C186" s="48" t="s">
        <v>372</v>
      </c>
      <c r="D186" s="48" t="s">
        <v>372</v>
      </c>
      <c r="E186" s="48" t="s">
        <v>377</v>
      </c>
      <c r="F186" s="66" t="s">
        <v>378</v>
      </c>
      <c r="G186" s="66" t="s">
        <v>21</v>
      </c>
      <c r="H186" s="48">
        <v>5</v>
      </c>
      <c r="I186" s="48">
        <v>2017</v>
      </c>
      <c r="J186" s="66">
        <v>1</v>
      </c>
      <c r="K186" s="82"/>
      <c r="L186" s="83"/>
    </row>
    <row r="187" s="29" customFormat="1" spans="1:12">
      <c r="A187" s="82"/>
      <c r="B187" s="82"/>
      <c r="C187" s="48" t="s">
        <v>372</v>
      </c>
      <c r="D187" s="48" t="s">
        <v>372</v>
      </c>
      <c r="E187" s="48" t="s">
        <v>379</v>
      </c>
      <c r="F187" s="66" t="s">
        <v>380</v>
      </c>
      <c r="G187" s="66" t="s">
        <v>29</v>
      </c>
      <c r="H187" s="48">
        <v>3</v>
      </c>
      <c r="I187" s="48">
        <v>2016</v>
      </c>
      <c r="J187" s="66">
        <v>1</v>
      </c>
      <c r="K187" s="82"/>
      <c r="L187" s="83"/>
    </row>
    <row r="188" s="29" customFormat="1" spans="1:12">
      <c r="A188" s="82"/>
      <c r="B188" s="82"/>
      <c r="C188" s="48" t="s">
        <v>372</v>
      </c>
      <c r="D188" s="48" t="s">
        <v>372</v>
      </c>
      <c r="E188" s="48" t="s">
        <v>381</v>
      </c>
      <c r="F188" s="66" t="s">
        <v>382</v>
      </c>
      <c r="G188" s="66" t="s">
        <v>29</v>
      </c>
      <c r="H188" s="48">
        <v>3</v>
      </c>
      <c r="I188" s="48">
        <v>2016</v>
      </c>
      <c r="J188" s="66">
        <v>1</v>
      </c>
      <c r="K188" s="82"/>
      <c r="L188" s="83"/>
    </row>
    <row r="189" s="29" customFormat="1" spans="1:12">
      <c r="A189" s="82"/>
      <c r="B189" s="82"/>
      <c r="C189" s="48" t="s">
        <v>372</v>
      </c>
      <c r="D189" s="48" t="s">
        <v>372</v>
      </c>
      <c r="E189" s="48" t="s">
        <v>383</v>
      </c>
      <c r="F189" s="66" t="s">
        <v>384</v>
      </c>
      <c r="G189" s="66" t="s">
        <v>29</v>
      </c>
      <c r="H189" s="48">
        <v>3</v>
      </c>
      <c r="I189" s="48">
        <v>2016</v>
      </c>
      <c r="J189" s="66">
        <v>1</v>
      </c>
      <c r="K189" s="82"/>
      <c r="L189" s="83"/>
    </row>
    <row r="190" s="29" customFormat="1" spans="1:12">
      <c r="A190" s="82"/>
      <c r="B190" s="82"/>
      <c r="C190" s="48" t="s">
        <v>372</v>
      </c>
      <c r="D190" s="48" t="s">
        <v>372</v>
      </c>
      <c r="E190" s="48" t="s">
        <v>385</v>
      </c>
      <c r="F190" s="66" t="s">
        <v>386</v>
      </c>
      <c r="G190" s="66" t="s">
        <v>21</v>
      </c>
      <c r="H190" s="48">
        <v>25</v>
      </c>
      <c r="I190" s="48">
        <v>2017</v>
      </c>
      <c r="J190" s="66">
        <v>1</v>
      </c>
      <c r="K190" s="82"/>
      <c r="L190" s="83"/>
    </row>
    <row r="191" s="29" customFormat="1" spans="1:12">
      <c r="A191" s="82"/>
      <c r="B191" s="82"/>
      <c r="C191" s="48" t="s">
        <v>372</v>
      </c>
      <c r="D191" s="48" t="s">
        <v>372</v>
      </c>
      <c r="E191" s="48" t="s">
        <v>387</v>
      </c>
      <c r="F191" s="66" t="s">
        <v>388</v>
      </c>
      <c r="G191" s="66" t="s">
        <v>29</v>
      </c>
      <c r="H191" s="48">
        <v>3</v>
      </c>
      <c r="I191" s="48">
        <v>2016</v>
      </c>
      <c r="J191" s="66">
        <v>1</v>
      </c>
      <c r="K191" s="82"/>
      <c r="L191" s="83"/>
    </row>
    <row r="192" s="29" customFormat="1" spans="1:12">
      <c r="A192" s="82"/>
      <c r="B192" s="82"/>
      <c r="C192" s="48" t="s">
        <v>372</v>
      </c>
      <c r="D192" s="48" t="s">
        <v>372</v>
      </c>
      <c r="E192" s="48" t="s">
        <v>389</v>
      </c>
      <c r="F192" s="66" t="s">
        <v>390</v>
      </c>
      <c r="G192" s="66" t="s">
        <v>21</v>
      </c>
      <c r="H192" s="48">
        <v>5</v>
      </c>
      <c r="I192" s="48">
        <v>2017</v>
      </c>
      <c r="J192" s="66">
        <v>1</v>
      </c>
      <c r="K192" s="82"/>
      <c r="L192" s="83"/>
    </row>
    <row r="193" s="29" customFormat="1" spans="1:12">
      <c r="A193" s="82"/>
      <c r="B193" s="82"/>
      <c r="C193" s="48" t="s">
        <v>372</v>
      </c>
      <c r="D193" s="48" t="s">
        <v>372</v>
      </c>
      <c r="E193" s="48" t="s">
        <v>391</v>
      </c>
      <c r="F193" s="66" t="s">
        <v>392</v>
      </c>
      <c r="G193" s="66" t="s">
        <v>21</v>
      </c>
      <c r="H193" s="48">
        <v>5</v>
      </c>
      <c r="I193" s="48">
        <v>2017</v>
      </c>
      <c r="J193" s="66">
        <v>1</v>
      </c>
      <c r="K193" s="82"/>
      <c r="L193" s="83"/>
    </row>
    <row r="194" s="29" customFormat="1" spans="1:12">
      <c r="A194" s="82"/>
      <c r="B194" s="82"/>
      <c r="C194" s="48" t="s">
        <v>372</v>
      </c>
      <c r="D194" s="48" t="s">
        <v>372</v>
      </c>
      <c r="E194" s="48" t="s">
        <v>393</v>
      </c>
      <c r="F194" s="66" t="s">
        <v>394</v>
      </c>
      <c r="G194" s="66" t="s">
        <v>29</v>
      </c>
      <c r="H194" s="48">
        <v>3</v>
      </c>
      <c r="I194" s="48">
        <v>2016</v>
      </c>
      <c r="J194" s="66">
        <v>1</v>
      </c>
      <c r="K194" s="82"/>
      <c r="L194" s="83"/>
    </row>
    <row r="195" s="29" customFormat="1" spans="1:12">
      <c r="A195" s="82"/>
      <c r="B195" s="82"/>
      <c r="C195" s="48" t="s">
        <v>372</v>
      </c>
      <c r="D195" s="48" t="s">
        <v>372</v>
      </c>
      <c r="E195" s="48" t="s">
        <v>395</v>
      </c>
      <c r="F195" s="66" t="s">
        <v>396</v>
      </c>
      <c r="G195" s="66" t="s">
        <v>21</v>
      </c>
      <c r="H195" s="48">
        <v>5</v>
      </c>
      <c r="I195" s="48">
        <v>2017</v>
      </c>
      <c r="J195" s="66">
        <v>1</v>
      </c>
      <c r="K195" s="82"/>
      <c r="L195" s="83"/>
    </row>
    <row r="196" s="29" customFormat="1" spans="1:12">
      <c r="A196" s="82"/>
      <c r="B196" s="82"/>
      <c r="C196" s="48" t="s">
        <v>372</v>
      </c>
      <c r="D196" s="48" t="s">
        <v>372</v>
      </c>
      <c r="E196" s="48" t="s">
        <v>397</v>
      </c>
      <c r="F196" s="66" t="s">
        <v>398</v>
      </c>
      <c r="G196" s="66" t="s">
        <v>21</v>
      </c>
      <c r="H196" s="48">
        <v>5</v>
      </c>
      <c r="I196" s="48">
        <v>2017</v>
      </c>
      <c r="J196" s="66">
        <v>1</v>
      </c>
      <c r="K196" s="82"/>
      <c r="L196" s="83"/>
    </row>
    <row r="197" spans="1:12">
      <c r="A197" s="79"/>
      <c r="B197" s="79"/>
      <c r="C197" s="59" t="s">
        <v>399</v>
      </c>
      <c r="D197" s="59" t="s">
        <v>399</v>
      </c>
      <c r="E197" s="87"/>
      <c r="F197" s="67"/>
      <c r="G197" s="67"/>
      <c r="H197" s="59">
        <f>SUM(H184:H196)</f>
        <v>73</v>
      </c>
      <c r="I197" s="59"/>
      <c r="J197" s="67">
        <f>SUM(J184:J196)</f>
        <v>13</v>
      </c>
      <c r="K197" s="79"/>
      <c r="L197" s="80"/>
    </row>
    <row r="198" ht="24" spans="1:12">
      <c r="A198" s="79"/>
      <c r="B198" s="79"/>
      <c r="C198" s="48" t="s">
        <v>114</v>
      </c>
      <c r="D198" s="48" t="s">
        <v>114</v>
      </c>
      <c r="E198" s="49" t="s">
        <v>400</v>
      </c>
      <c r="F198" s="66" t="s">
        <v>401</v>
      </c>
      <c r="G198" s="66" t="s">
        <v>29</v>
      </c>
      <c r="H198" s="48">
        <v>3</v>
      </c>
      <c r="I198" s="48">
        <v>2016</v>
      </c>
      <c r="J198" s="66">
        <v>1</v>
      </c>
      <c r="K198" s="79"/>
      <c r="L198" s="80"/>
    </row>
    <row r="199" ht="24" spans="1:12">
      <c r="A199" s="79"/>
      <c r="B199" s="79"/>
      <c r="C199" s="48" t="s">
        <v>114</v>
      </c>
      <c r="D199" s="48" t="s">
        <v>114</v>
      </c>
      <c r="E199" s="49" t="s">
        <v>402</v>
      </c>
      <c r="F199" s="66" t="s">
        <v>403</v>
      </c>
      <c r="G199" s="66" t="s">
        <v>29</v>
      </c>
      <c r="H199" s="48">
        <v>3</v>
      </c>
      <c r="I199" s="48">
        <v>2016</v>
      </c>
      <c r="J199" s="66">
        <v>1</v>
      </c>
      <c r="K199" s="79"/>
      <c r="L199" s="80"/>
    </row>
    <row r="200" spans="1:12">
      <c r="A200" s="79"/>
      <c r="B200" s="79"/>
      <c r="C200" s="48" t="s">
        <v>114</v>
      </c>
      <c r="D200" s="48" t="s">
        <v>114</v>
      </c>
      <c r="E200" s="49" t="s">
        <v>404</v>
      </c>
      <c r="F200" s="66" t="s">
        <v>405</v>
      </c>
      <c r="G200" s="66" t="s">
        <v>21</v>
      </c>
      <c r="H200" s="48">
        <v>5</v>
      </c>
      <c r="I200" s="48">
        <v>2017</v>
      </c>
      <c r="J200" s="66">
        <v>1</v>
      </c>
      <c r="K200" s="79"/>
      <c r="L200" s="80"/>
    </row>
    <row r="201" ht="24" spans="1:12">
      <c r="A201" s="79"/>
      <c r="B201" s="79"/>
      <c r="C201" s="48" t="s">
        <v>114</v>
      </c>
      <c r="D201" s="48" t="s">
        <v>114</v>
      </c>
      <c r="E201" s="49" t="s">
        <v>406</v>
      </c>
      <c r="F201" s="66" t="s">
        <v>407</v>
      </c>
      <c r="G201" s="66" t="s">
        <v>21</v>
      </c>
      <c r="H201" s="48">
        <v>5</v>
      </c>
      <c r="I201" s="48">
        <v>2017</v>
      </c>
      <c r="J201" s="66">
        <v>1</v>
      </c>
      <c r="K201" s="79"/>
      <c r="L201" s="80"/>
    </row>
    <row r="202" ht="24" spans="1:12">
      <c r="A202" s="79"/>
      <c r="B202" s="79"/>
      <c r="C202" s="48" t="s">
        <v>114</v>
      </c>
      <c r="D202" s="48" t="s">
        <v>114</v>
      </c>
      <c r="E202" s="49" t="s">
        <v>408</v>
      </c>
      <c r="F202" s="66" t="s">
        <v>409</v>
      </c>
      <c r="G202" s="66" t="s">
        <v>29</v>
      </c>
      <c r="H202" s="48">
        <v>3</v>
      </c>
      <c r="I202" s="48">
        <v>2016</v>
      </c>
      <c r="J202" s="66">
        <v>1</v>
      </c>
      <c r="K202" s="79"/>
      <c r="L202" s="80"/>
    </row>
    <row r="203" spans="1:12">
      <c r="A203" s="79"/>
      <c r="B203" s="79"/>
      <c r="C203" s="48" t="s">
        <v>114</v>
      </c>
      <c r="D203" s="48" t="s">
        <v>114</v>
      </c>
      <c r="E203" s="49" t="s">
        <v>410</v>
      </c>
      <c r="F203" s="66" t="s">
        <v>411</v>
      </c>
      <c r="G203" s="66" t="s">
        <v>29</v>
      </c>
      <c r="H203" s="48">
        <v>3</v>
      </c>
      <c r="I203" s="48">
        <v>2016</v>
      </c>
      <c r="J203" s="66">
        <v>1</v>
      </c>
      <c r="K203" s="79"/>
      <c r="L203" s="80"/>
    </row>
    <row r="204" spans="1:12">
      <c r="A204" s="79"/>
      <c r="B204" s="79"/>
      <c r="C204" s="48" t="s">
        <v>114</v>
      </c>
      <c r="D204" s="48" t="s">
        <v>114</v>
      </c>
      <c r="E204" s="49" t="s">
        <v>412</v>
      </c>
      <c r="F204" s="66" t="s">
        <v>413</v>
      </c>
      <c r="G204" s="66" t="s">
        <v>21</v>
      </c>
      <c r="H204" s="48">
        <v>5</v>
      </c>
      <c r="I204" s="48">
        <v>2017</v>
      </c>
      <c r="J204" s="66">
        <v>1</v>
      </c>
      <c r="K204" s="79"/>
      <c r="L204" s="80"/>
    </row>
    <row r="205" ht="24" spans="1:12">
      <c r="A205" s="79"/>
      <c r="B205" s="79"/>
      <c r="C205" s="48" t="s">
        <v>114</v>
      </c>
      <c r="D205" s="48" t="s">
        <v>114</v>
      </c>
      <c r="E205" s="49" t="s">
        <v>414</v>
      </c>
      <c r="F205" s="66" t="s">
        <v>415</v>
      </c>
      <c r="G205" s="66" t="s">
        <v>21</v>
      </c>
      <c r="H205" s="48">
        <v>5</v>
      </c>
      <c r="I205" s="48">
        <v>2017</v>
      </c>
      <c r="J205" s="66">
        <v>1</v>
      </c>
      <c r="K205" s="79"/>
      <c r="L205" s="80"/>
    </row>
    <row r="206" spans="1:12">
      <c r="A206" s="79"/>
      <c r="B206" s="79"/>
      <c r="C206" s="59" t="s">
        <v>125</v>
      </c>
      <c r="D206" s="59" t="s">
        <v>125</v>
      </c>
      <c r="E206" s="87"/>
      <c r="F206" s="67"/>
      <c r="G206" s="67"/>
      <c r="H206" s="59">
        <f>SUM(H198:H205)</f>
        <v>32</v>
      </c>
      <c r="I206" s="59"/>
      <c r="J206" s="67">
        <f>SUM(J198:J205)</f>
        <v>8</v>
      </c>
      <c r="K206" s="79"/>
      <c r="L206" s="80"/>
    </row>
    <row r="207" spans="1:12">
      <c r="A207" s="48"/>
      <c r="B207" s="48"/>
      <c r="C207" s="48" t="s">
        <v>416</v>
      </c>
      <c r="D207" s="48" t="s">
        <v>416</v>
      </c>
      <c r="E207" s="48" t="s">
        <v>417</v>
      </c>
      <c r="F207" s="66" t="s">
        <v>418</v>
      </c>
      <c r="G207" s="66" t="s">
        <v>21</v>
      </c>
      <c r="H207" s="48">
        <v>5</v>
      </c>
      <c r="I207" s="48">
        <v>2017</v>
      </c>
      <c r="J207" s="66">
        <v>1</v>
      </c>
      <c r="K207" s="79"/>
      <c r="L207" s="80"/>
    </row>
    <row r="208" spans="1:12">
      <c r="A208" s="48"/>
      <c r="B208" s="48"/>
      <c r="C208" s="48" t="s">
        <v>416</v>
      </c>
      <c r="D208" s="48" t="s">
        <v>416</v>
      </c>
      <c r="E208" s="48" t="s">
        <v>419</v>
      </c>
      <c r="F208" s="66" t="s">
        <v>420</v>
      </c>
      <c r="G208" s="66" t="s">
        <v>21</v>
      </c>
      <c r="H208" s="48">
        <v>5</v>
      </c>
      <c r="I208" s="48">
        <v>2017</v>
      </c>
      <c r="J208" s="66">
        <v>1</v>
      </c>
      <c r="K208" s="79"/>
      <c r="L208" s="80"/>
    </row>
    <row r="209" spans="1:12">
      <c r="A209" s="48"/>
      <c r="B209" s="48"/>
      <c r="C209" s="48" t="s">
        <v>416</v>
      </c>
      <c r="D209" s="48" t="s">
        <v>416</v>
      </c>
      <c r="E209" s="48" t="s">
        <v>421</v>
      </c>
      <c r="F209" s="66" t="s">
        <v>422</v>
      </c>
      <c r="G209" s="66" t="s">
        <v>21</v>
      </c>
      <c r="H209" s="48">
        <v>5</v>
      </c>
      <c r="I209" s="48">
        <v>2017</v>
      </c>
      <c r="J209" s="66">
        <v>1</v>
      </c>
      <c r="K209" s="79"/>
      <c r="L209" s="80"/>
    </row>
    <row r="210" spans="1:12">
      <c r="A210" s="48"/>
      <c r="B210" s="48"/>
      <c r="C210" s="48" t="s">
        <v>416</v>
      </c>
      <c r="D210" s="48" t="s">
        <v>416</v>
      </c>
      <c r="E210" s="48" t="s">
        <v>423</v>
      </c>
      <c r="F210" s="66" t="s">
        <v>424</v>
      </c>
      <c r="G210" s="66" t="s">
        <v>21</v>
      </c>
      <c r="H210" s="48">
        <v>5</v>
      </c>
      <c r="I210" s="48">
        <v>2017</v>
      </c>
      <c r="J210" s="66">
        <v>1</v>
      </c>
      <c r="K210" s="79"/>
      <c r="L210" s="80"/>
    </row>
    <row r="211" spans="1:12">
      <c r="A211" s="48"/>
      <c r="B211" s="48"/>
      <c r="C211" s="48" t="s">
        <v>416</v>
      </c>
      <c r="D211" s="48" t="s">
        <v>416</v>
      </c>
      <c r="E211" s="48" t="s">
        <v>425</v>
      </c>
      <c r="F211" s="66" t="s">
        <v>426</v>
      </c>
      <c r="G211" s="66" t="s">
        <v>29</v>
      </c>
      <c r="H211" s="48">
        <v>3</v>
      </c>
      <c r="I211" s="48">
        <v>2016</v>
      </c>
      <c r="J211" s="66">
        <v>1</v>
      </c>
      <c r="K211" s="79"/>
      <c r="L211" s="80"/>
    </row>
    <row r="212" spans="1:12">
      <c r="A212" s="48"/>
      <c r="B212" s="48"/>
      <c r="C212" s="48" t="s">
        <v>416</v>
      </c>
      <c r="D212" s="48" t="s">
        <v>416</v>
      </c>
      <c r="E212" s="48" t="s">
        <v>427</v>
      </c>
      <c r="F212" s="66" t="s">
        <v>428</v>
      </c>
      <c r="G212" s="66" t="s">
        <v>29</v>
      </c>
      <c r="H212" s="48">
        <v>3</v>
      </c>
      <c r="I212" s="48">
        <v>2016</v>
      </c>
      <c r="J212" s="66">
        <v>1</v>
      </c>
      <c r="K212" s="79"/>
      <c r="L212" s="80"/>
    </row>
    <row r="213" spans="1:12">
      <c r="A213" s="48"/>
      <c r="B213" s="48"/>
      <c r="C213" s="48" t="s">
        <v>416</v>
      </c>
      <c r="D213" s="48" t="s">
        <v>416</v>
      </c>
      <c r="E213" s="48" t="s">
        <v>429</v>
      </c>
      <c r="F213" s="66" t="s">
        <v>430</v>
      </c>
      <c r="G213" s="66" t="s">
        <v>29</v>
      </c>
      <c r="H213" s="48">
        <v>3</v>
      </c>
      <c r="I213" s="48">
        <v>2016</v>
      </c>
      <c r="J213" s="66">
        <v>1</v>
      </c>
      <c r="K213" s="79"/>
      <c r="L213" s="80"/>
    </row>
    <row r="214" spans="1:12">
      <c r="A214" s="48"/>
      <c r="B214" s="48"/>
      <c r="C214" s="48" t="s">
        <v>416</v>
      </c>
      <c r="D214" s="48" t="s">
        <v>416</v>
      </c>
      <c r="E214" s="48" t="s">
        <v>431</v>
      </c>
      <c r="F214" s="66" t="s">
        <v>432</v>
      </c>
      <c r="G214" s="66" t="s">
        <v>17</v>
      </c>
      <c r="H214" s="48">
        <v>3</v>
      </c>
      <c r="I214" s="48">
        <v>2015</v>
      </c>
      <c r="J214" s="66">
        <v>1</v>
      </c>
      <c r="K214" s="79"/>
      <c r="L214" s="80"/>
    </row>
    <row r="215" spans="1:12">
      <c r="A215" s="48"/>
      <c r="B215" s="48"/>
      <c r="C215" s="48" t="s">
        <v>416</v>
      </c>
      <c r="D215" s="48" t="s">
        <v>416</v>
      </c>
      <c r="E215" s="48" t="s">
        <v>433</v>
      </c>
      <c r="F215" s="66" t="s">
        <v>434</v>
      </c>
      <c r="G215" s="66" t="s">
        <v>21</v>
      </c>
      <c r="H215" s="48">
        <v>5</v>
      </c>
      <c r="I215" s="48">
        <v>2017</v>
      </c>
      <c r="J215" s="66">
        <v>1</v>
      </c>
      <c r="K215" s="79"/>
      <c r="L215" s="80"/>
    </row>
    <row r="216" spans="1:12">
      <c r="A216" s="48"/>
      <c r="B216" s="48"/>
      <c r="C216" s="48" t="s">
        <v>416</v>
      </c>
      <c r="D216" s="48" t="s">
        <v>416</v>
      </c>
      <c r="E216" s="48" t="s">
        <v>435</v>
      </c>
      <c r="F216" s="66" t="s">
        <v>436</v>
      </c>
      <c r="G216" s="66" t="s">
        <v>17</v>
      </c>
      <c r="H216" s="48">
        <v>3</v>
      </c>
      <c r="I216" s="48">
        <v>2015</v>
      </c>
      <c r="J216" s="66">
        <v>1</v>
      </c>
      <c r="K216" s="79"/>
      <c r="L216" s="80"/>
    </row>
    <row r="217" spans="1:12">
      <c r="A217" s="48"/>
      <c r="B217" s="48"/>
      <c r="C217" s="48" t="s">
        <v>416</v>
      </c>
      <c r="D217" s="48" t="s">
        <v>416</v>
      </c>
      <c r="E217" s="48" t="s">
        <v>437</v>
      </c>
      <c r="F217" s="66" t="s">
        <v>438</v>
      </c>
      <c r="G217" s="66" t="s">
        <v>29</v>
      </c>
      <c r="H217" s="48">
        <v>3</v>
      </c>
      <c r="I217" s="48">
        <v>2016</v>
      </c>
      <c r="J217" s="66">
        <v>1</v>
      </c>
      <c r="K217" s="79"/>
      <c r="L217" s="80"/>
    </row>
    <row r="218" ht="24" spans="1:12">
      <c r="A218" s="48"/>
      <c r="B218" s="48"/>
      <c r="C218" s="48" t="s">
        <v>416</v>
      </c>
      <c r="D218" s="48" t="s">
        <v>416</v>
      </c>
      <c r="E218" s="49" t="s">
        <v>439</v>
      </c>
      <c r="F218" s="66" t="s">
        <v>440</v>
      </c>
      <c r="G218" s="66" t="s">
        <v>29</v>
      </c>
      <c r="H218" s="48">
        <v>3</v>
      </c>
      <c r="I218" s="48">
        <v>2016</v>
      </c>
      <c r="J218" s="66">
        <v>1</v>
      </c>
      <c r="K218" s="79"/>
      <c r="L218" s="80"/>
    </row>
    <row r="219" spans="1:12">
      <c r="A219" s="48"/>
      <c r="B219" s="48"/>
      <c r="C219" s="59" t="s">
        <v>441</v>
      </c>
      <c r="D219" s="59" t="s">
        <v>441</v>
      </c>
      <c r="E219" s="87"/>
      <c r="F219" s="67"/>
      <c r="G219" s="67"/>
      <c r="H219" s="59">
        <f>SUM(H207:H218)</f>
        <v>46</v>
      </c>
      <c r="I219" s="59"/>
      <c r="J219" s="67">
        <f>SUM(J207:J218)</f>
        <v>12</v>
      </c>
      <c r="K219" s="79"/>
      <c r="L219" s="80"/>
    </row>
    <row r="220" s="127" customFormat="1" spans="1:12">
      <c r="A220" s="139" t="s">
        <v>134</v>
      </c>
      <c r="B220" s="139" t="s">
        <v>442</v>
      </c>
      <c r="C220" s="139" t="s">
        <v>1065</v>
      </c>
      <c r="E220" s="139"/>
      <c r="F220" s="138"/>
      <c r="G220" s="138"/>
      <c r="H220" s="138">
        <f>SUM(H90,H117,H139,H161,H183,H197,H206,H219)</f>
        <v>584</v>
      </c>
      <c r="I220" s="139"/>
      <c r="J220" s="138">
        <f>SUM(J90,J117,J139,J161,J183,J197,J206,J219)</f>
        <v>148</v>
      </c>
      <c r="K220" s="102">
        <v>146</v>
      </c>
      <c r="L220" s="85">
        <v>554.1</v>
      </c>
    </row>
    <row r="221" s="128" customFormat="1" spans="1:12">
      <c r="A221" s="140" t="s">
        <v>134</v>
      </c>
      <c r="B221" s="140"/>
      <c r="C221" s="140" t="s">
        <v>1066</v>
      </c>
      <c r="D221" s="140" t="s">
        <v>136</v>
      </c>
      <c r="E221" s="140"/>
      <c r="F221" s="135"/>
      <c r="G221" s="135"/>
      <c r="H221" s="105">
        <f t="shared" ref="H221:L221" si="1">SUM(H63,H220)</f>
        <v>2569</v>
      </c>
      <c r="I221" s="105"/>
      <c r="J221" s="104">
        <f t="shared" si="1"/>
        <v>225</v>
      </c>
      <c r="K221" s="104">
        <f t="shared" si="1"/>
        <v>224</v>
      </c>
      <c r="L221" s="105">
        <f t="shared" si="1"/>
        <v>2530.8</v>
      </c>
    </row>
    <row r="222" ht="24" spans="1:12">
      <c r="A222" s="48" t="s">
        <v>456</v>
      </c>
      <c r="B222" s="49" t="s">
        <v>457</v>
      </c>
      <c r="C222" s="49" t="s">
        <v>443</v>
      </c>
      <c r="D222" s="49" t="s">
        <v>443</v>
      </c>
      <c r="E222" s="93" t="s">
        <v>444</v>
      </c>
      <c r="F222" s="63" t="s">
        <v>445</v>
      </c>
      <c r="G222" s="63" t="s">
        <v>446</v>
      </c>
      <c r="H222" s="49">
        <v>190</v>
      </c>
      <c r="I222" s="64" t="s">
        <v>30</v>
      </c>
      <c r="J222" s="63">
        <v>2</v>
      </c>
      <c r="K222" s="79"/>
      <c r="L222" s="80"/>
    </row>
    <row r="223" ht="24" spans="1:12">
      <c r="A223" s="79"/>
      <c r="B223" s="49"/>
      <c r="C223" s="49" t="s">
        <v>447</v>
      </c>
      <c r="D223" s="49" t="s">
        <v>447</v>
      </c>
      <c r="E223" s="93" t="s">
        <v>448</v>
      </c>
      <c r="F223" s="63" t="s">
        <v>449</v>
      </c>
      <c r="G223" s="63" t="s">
        <v>446</v>
      </c>
      <c r="H223" s="49">
        <v>160</v>
      </c>
      <c r="I223" s="64" t="s">
        <v>30</v>
      </c>
      <c r="J223" s="63">
        <v>2</v>
      </c>
      <c r="K223" s="79"/>
      <c r="L223" s="80"/>
    </row>
    <row r="224" ht="24" spans="1:12">
      <c r="A224" s="79"/>
      <c r="B224" s="49"/>
      <c r="C224" s="49" t="s">
        <v>450</v>
      </c>
      <c r="D224" s="49" t="s">
        <v>450</v>
      </c>
      <c r="E224" s="93" t="s">
        <v>451</v>
      </c>
      <c r="F224" s="63" t="s">
        <v>452</v>
      </c>
      <c r="G224" s="63" t="s">
        <v>446</v>
      </c>
      <c r="H224" s="49">
        <v>450</v>
      </c>
      <c r="I224" s="64" t="s">
        <v>30</v>
      </c>
      <c r="J224" s="63">
        <v>2</v>
      </c>
      <c r="K224" s="79"/>
      <c r="L224" s="80"/>
    </row>
    <row r="225" ht="24" spans="1:12">
      <c r="A225" s="79"/>
      <c r="B225" s="49"/>
      <c r="C225" s="49" t="s">
        <v>453</v>
      </c>
      <c r="D225" s="49" t="s">
        <v>453</v>
      </c>
      <c r="E225" s="94" t="s">
        <v>454</v>
      </c>
      <c r="F225" s="95" t="s">
        <v>455</v>
      </c>
      <c r="G225" s="95" t="s">
        <v>446</v>
      </c>
      <c r="H225" s="49">
        <v>230</v>
      </c>
      <c r="I225" s="64" t="s">
        <v>30</v>
      </c>
      <c r="J225" s="63">
        <v>2</v>
      </c>
      <c r="K225" s="79"/>
      <c r="L225" s="80"/>
    </row>
    <row r="226" s="127" customFormat="1" spans="1:12">
      <c r="A226" s="139" t="s">
        <v>456</v>
      </c>
      <c r="B226" s="139" t="s">
        <v>457</v>
      </c>
      <c r="C226" s="139" t="s">
        <v>1067</v>
      </c>
      <c r="D226" s="141" t="s">
        <v>458</v>
      </c>
      <c r="E226" s="142"/>
      <c r="F226" s="138"/>
      <c r="G226" s="138"/>
      <c r="H226" s="139">
        <f>SUM(H222:H225)</f>
        <v>1030</v>
      </c>
      <c r="I226" s="139"/>
      <c r="J226" s="138">
        <f>SUM(J222:J225)</f>
        <v>8</v>
      </c>
      <c r="K226" s="102">
        <v>8</v>
      </c>
      <c r="L226" s="85">
        <v>1134</v>
      </c>
    </row>
    <row r="227" ht="24" spans="1:12">
      <c r="A227" s="49" t="s">
        <v>456</v>
      </c>
      <c r="B227" s="49" t="s">
        <v>459</v>
      </c>
      <c r="C227" s="49" t="s">
        <v>447</v>
      </c>
      <c r="D227" s="49" t="s">
        <v>447</v>
      </c>
      <c r="E227" s="49" t="s">
        <v>460</v>
      </c>
      <c r="F227" s="63" t="s">
        <v>461</v>
      </c>
      <c r="G227" s="63" t="s">
        <v>462</v>
      </c>
      <c r="H227" s="49">
        <v>420</v>
      </c>
      <c r="I227" s="49">
        <v>2015</v>
      </c>
      <c r="J227" s="63">
        <v>1</v>
      </c>
      <c r="K227" s="79"/>
      <c r="L227" s="80"/>
    </row>
    <row r="228" ht="24" spans="1:12">
      <c r="A228" s="49"/>
      <c r="B228" s="49"/>
      <c r="C228" s="49" t="s">
        <v>463</v>
      </c>
      <c r="D228" s="49" t="s">
        <v>463</v>
      </c>
      <c r="E228" s="49" t="s">
        <v>464</v>
      </c>
      <c r="F228" s="63" t="s">
        <v>465</v>
      </c>
      <c r="G228" s="63" t="s">
        <v>462</v>
      </c>
      <c r="H228" s="49">
        <v>310</v>
      </c>
      <c r="I228" s="49">
        <v>2015</v>
      </c>
      <c r="J228" s="63">
        <v>1</v>
      </c>
      <c r="K228" s="79"/>
      <c r="L228" s="80"/>
    </row>
    <row r="229" spans="1:12">
      <c r="A229" s="49"/>
      <c r="B229" s="49"/>
      <c r="C229" s="48" t="s">
        <v>450</v>
      </c>
      <c r="D229" s="48" t="s">
        <v>450</v>
      </c>
      <c r="E229" s="48" t="s">
        <v>466</v>
      </c>
      <c r="F229" s="66" t="s">
        <v>467</v>
      </c>
      <c r="G229" s="66" t="s">
        <v>462</v>
      </c>
      <c r="H229" s="48">
        <v>300</v>
      </c>
      <c r="I229" s="48">
        <v>2015</v>
      </c>
      <c r="J229" s="66">
        <v>1</v>
      </c>
      <c r="K229" s="79"/>
      <c r="L229" s="80"/>
    </row>
    <row r="230" ht="24" spans="1:12">
      <c r="A230" s="49"/>
      <c r="B230" s="49"/>
      <c r="C230" s="49" t="s">
        <v>468</v>
      </c>
      <c r="D230" s="49" t="s">
        <v>468</v>
      </c>
      <c r="E230" s="49" t="s">
        <v>469</v>
      </c>
      <c r="F230" s="63" t="s">
        <v>470</v>
      </c>
      <c r="G230" s="63" t="s">
        <v>446</v>
      </c>
      <c r="H230" s="49">
        <v>50</v>
      </c>
      <c r="I230" s="49">
        <v>2016</v>
      </c>
      <c r="J230" s="63">
        <v>1</v>
      </c>
      <c r="K230" s="79"/>
      <c r="L230" s="80"/>
    </row>
    <row r="231" s="127" customFormat="1" ht="24" spans="1:12">
      <c r="A231" s="139" t="s">
        <v>456</v>
      </c>
      <c r="B231" s="142" t="s">
        <v>459</v>
      </c>
      <c r="C231" s="142" t="s">
        <v>1067</v>
      </c>
      <c r="D231" s="143" t="s">
        <v>458</v>
      </c>
      <c r="E231" s="142"/>
      <c r="F231" s="144"/>
      <c r="G231" s="144"/>
      <c r="H231" s="145">
        <f>SUM(H227:H230)</f>
        <v>1080</v>
      </c>
      <c r="I231" s="142"/>
      <c r="J231" s="144">
        <f>SUM(J227:J230)</f>
        <v>4</v>
      </c>
      <c r="K231" s="102">
        <v>3</v>
      </c>
      <c r="L231" s="85">
        <v>885</v>
      </c>
    </row>
    <row r="232" spans="1:12">
      <c r="A232" s="79" t="s">
        <v>456</v>
      </c>
      <c r="B232" s="48" t="s">
        <v>471</v>
      </c>
      <c r="C232" s="48" t="s">
        <v>479</v>
      </c>
      <c r="D232" s="48" t="s">
        <v>479</v>
      </c>
      <c r="E232" s="48" t="s">
        <v>480</v>
      </c>
      <c r="F232" s="66" t="s">
        <v>481</v>
      </c>
      <c r="G232" s="66" t="s">
        <v>462</v>
      </c>
      <c r="H232" s="48">
        <f>40+120</f>
        <v>160</v>
      </c>
      <c r="I232" s="51" t="s">
        <v>475</v>
      </c>
      <c r="J232" s="66">
        <v>2</v>
      </c>
      <c r="K232" s="79"/>
      <c r="L232" s="80"/>
    </row>
    <row r="233" spans="1:12">
      <c r="A233" s="79"/>
      <c r="B233" s="48"/>
      <c r="C233" s="48" t="s">
        <v>482</v>
      </c>
      <c r="D233" s="48" t="s">
        <v>482</v>
      </c>
      <c r="E233" s="48" t="s">
        <v>483</v>
      </c>
      <c r="F233" s="66" t="s">
        <v>484</v>
      </c>
      <c r="G233" s="66" t="s">
        <v>462</v>
      </c>
      <c r="H233" s="48">
        <f>40+120</f>
        <v>160</v>
      </c>
      <c r="I233" s="51" t="s">
        <v>475</v>
      </c>
      <c r="J233" s="66">
        <v>2</v>
      </c>
      <c r="K233" s="79"/>
      <c r="L233" s="80"/>
    </row>
    <row r="234" s="127" customFormat="1" ht="24" spans="1:12">
      <c r="A234" s="139" t="s">
        <v>456</v>
      </c>
      <c r="B234" s="142" t="s">
        <v>471</v>
      </c>
      <c r="C234" s="142" t="s">
        <v>1068</v>
      </c>
      <c r="D234" s="143" t="s">
        <v>458</v>
      </c>
      <c r="E234" s="142"/>
      <c r="F234" s="144"/>
      <c r="G234" s="144"/>
      <c r="H234" s="145">
        <f>SUM(H232:H233)</f>
        <v>320</v>
      </c>
      <c r="I234" s="142"/>
      <c r="J234" s="144">
        <f>SUM(J232:J233)</f>
        <v>4</v>
      </c>
      <c r="K234" s="85">
        <v>3</v>
      </c>
      <c r="L234" s="85">
        <v>273</v>
      </c>
    </row>
    <row r="235" s="29" customFormat="1" ht="24" spans="1:12">
      <c r="A235" s="79" t="s">
        <v>456</v>
      </c>
      <c r="B235" s="49" t="s">
        <v>504</v>
      </c>
      <c r="C235" s="49" t="s">
        <v>485</v>
      </c>
      <c r="D235" s="49" t="s">
        <v>485</v>
      </c>
      <c r="E235" s="49" t="s">
        <v>486</v>
      </c>
      <c r="F235" s="63" t="s">
        <v>487</v>
      </c>
      <c r="G235" s="63" t="s">
        <v>488</v>
      </c>
      <c r="H235" s="49">
        <v>60</v>
      </c>
      <c r="I235" s="49">
        <v>2017</v>
      </c>
      <c r="J235" s="63">
        <v>1</v>
      </c>
      <c r="K235" s="106"/>
      <c r="L235" s="83"/>
    </row>
    <row r="236" s="29" customFormat="1" ht="24" spans="1:12">
      <c r="A236" s="97"/>
      <c r="B236" s="97"/>
      <c r="C236" s="49" t="s">
        <v>489</v>
      </c>
      <c r="D236" s="49" t="s">
        <v>489</v>
      </c>
      <c r="E236" s="49" t="s">
        <v>490</v>
      </c>
      <c r="F236" s="63" t="s">
        <v>491</v>
      </c>
      <c r="G236" s="63" t="s">
        <v>488</v>
      </c>
      <c r="H236" s="49">
        <v>55</v>
      </c>
      <c r="I236" s="49">
        <v>2017</v>
      </c>
      <c r="J236" s="63">
        <v>1</v>
      </c>
      <c r="K236" s="106"/>
      <c r="L236" s="83"/>
    </row>
    <row r="237" ht="24" spans="1:12">
      <c r="A237" s="49"/>
      <c r="B237" s="49"/>
      <c r="C237" s="49" t="s">
        <v>492</v>
      </c>
      <c r="D237" s="49" t="s">
        <v>492</v>
      </c>
      <c r="E237" s="49" t="s">
        <v>493</v>
      </c>
      <c r="F237" s="63" t="s">
        <v>494</v>
      </c>
      <c r="G237" s="63" t="s">
        <v>488</v>
      </c>
      <c r="H237" s="49">
        <v>54</v>
      </c>
      <c r="I237" s="49">
        <v>2017</v>
      </c>
      <c r="J237" s="63">
        <v>1</v>
      </c>
      <c r="K237" s="49"/>
      <c r="L237" s="80"/>
    </row>
    <row r="238" spans="1:12">
      <c r="A238" s="49"/>
      <c r="B238" s="49"/>
      <c r="C238" s="49" t="s">
        <v>495</v>
      </c>
      <c r="D238" s="49" t="s">
        <v>495</v>
      </c>
      <c r="E238" s="49" t="s">
        <v>496</v>
      </c>
      <c r="F238" s="63" t="s">
        <v>497</v>
      </c>
      <c r="G238" s="63" t="s">
        <v>488</v>
      </c>
      <c r="H238" s="49">
        <v>50</v>
      </c>
      <c r="I238" s="49">
        <v>2017</v>
      </c>
      <c r="J238" s="63">
        <v>1</v>
      </c>
      <c r="K238" s="49"/>
      <c r="L238" s="80"/>
    </row>
    <row r="239" ht="24" spans="1:12">
      <c r="A239" s="49"/>
      <c r="B239" s="49"/>
      <c r="C239" s="49" t="s">
        <v>498</v>
      </c>
      <c r="D239" s="49" t="s">
        <v>498</v>
      </c>
      <c r="E239" s="49" t="s">
        <v>499</v>
      </c>
      <c r="F239" s="63" t="s">
        <v>500</v>
      </c>
      <c r="G239" s="63" t="s">
        <v>488</v>
      </c>
      <c r="H239" s="49">
        <v>48</v>
      </c>
      <c r="I239" s="49">
        <v>2017</v>
      </c>
      <c r="J239" s="63">
        <v>1</v>
      </c>
      <c r="K239" s="49"/>
      <c r="L239" s="80"/>
    </row>
    <row r="240" ht="24" spans="1:12">
      <c r="A240" s="49"/>
      <c r="B240" s="49"/>
      <c r="C240" s="49" t="s">
        <v>501</v>
      </c>
      <c r="D240" s="49" t="s">
        <v>501</v>
      </c>
      <c r="E240" s="49" t="s">
        <v>502</v>
      </c>
      <c r="F240" s="63" t="s">
        <v>503</v>
      </c>
      <c r="G240" s="63" t="s">
        <v>488</v>
      </c>
      <c r="H240" s="49">
        <v>40</v>
      </c>
      <c r="I240" s="49">
        <v>2017</v>
      </c>
      <c r="J240" s="63">
        <v>1</v>
      </c>
      <c r="K240" s="49"/>
      <c r="L240" s="80"/>
    </row>
    <row r="241" s="127" customFormat="1" ht="36" spans="1:12">
      <c r="A241" s="139" t="s">
        <v>456</v>
      </c>
      <c r="B241" s="142" t="s">
        <v>504</v>
      </c>
      <c r="C241" s="142" t="s">
        <v>1069</v>
      </c>
      <c r="D241" s="143" t="s">
        <v>458</v>
      </c>
      <c r="E241" s="142"/>
      <c r="F241" s="144"/>
      <c r="G241" s="144"/>
      <c r="H241" s="145">
        <f>SUM(H235:H240)</f>
        <v>307</v>
      </c>
      <c r="I241" s="142"/>
      <c r="J241" s="144">
        <f>SUM(J235:J240)</f>
        <v>6</v>
      </c>
      <c r="K241" s="84">
        <v>6</v>
      </c>
      <c r="L241" s="85">
        <v>574.8</v>
      </c>
    </row>
    <row r="242" ht="24" spans="1:12">
      <c r="A242" s="79" t="s">
        <v>456</v>
      </c>
      <c r="B242" s="49" t="s">
        <v>505</v>
      </c>
      <c r="C242" s="98" t="s">
        <v>241</v>
      </c>
      <c r="D242" s="48" t="s">
        <v>241</v>
      </c>
      <c r="E242" s="49" t="s">
        <v>506</v>
      </c>
      <c r="F242" s="66" t="s">
        <v>507</v>
      </c>
      <c r="G242" s="66" t="s">
        <v>508</v>
      </c>
      <c r="H242" s="48">
        <f>350+850</f>
        <v>1200</v>
      </c>
      <c r="I242" s="51" t="s">
        <v>30</v>
      </c>
      <c r="J242" s="66">
        <v>2</v>
      </c>
      <c r="K242" s="48"/>
      <c r="L242" s="80"/>
    </row>
    <row r="243" ht="24" spans="1:12">
      <c r="A243" s="48"/>
      <c r="B243" s="48"/>
      <c r="C243" s="99"/>
      <c r="D243" s="48" t="s">
        <v>241</v>
      </c>
      <c r="E243" s="49" t="s">
        <v>509</v>
      </c>
      <c r="F243" s="66" t="s">
        <v>510</v>
      </c>
      <c r="G243" s="66" t="s">
        <v>24</v>
      </c>
      <c r="H243" s="48">
        <v>40</v>
      </c>
      <c r="I243" s="48">
        <v>2016</v>
      </c>
      <c r="J243" s="66">
        <v>1</v>
      </c>
      <c r="K243" s="48"/>
      <c r="L243" s="80"/>
    </row>
    <row r="244" spans="1:12">
      <c r="A244" s="48"/>
      <c r="B244" s="48"/>
      <c r="C244" s="100"/>
      <c r="D244" s="48" t="s">
        <v>241</v>
      </c>
      <c r="E244" s="49" t="s">
        <v>511</v>
      </c>
      <c r="F244" s="66" t="s">
        <v>512</v>
      </c>
      <c r="G244" s="66" t="s">
        <v>21</v>
      </c>
      <c r="H244" s="48">
        <v>80</v>
      </c>
      <c r="I244" s="48">
        <v>2017</v>
      </c>
      <c r="J244" s="66">
        <v>1</v>
      </c>
      <c r="K244" s="48"/>
      <c r="L244" s="80"/>
    </row>
    <row r="245" ht="24" spans="1:12">
      <c r="A245" s="48"/>
      <c r="B245" s="48"/>
      <c r="C245" s="48" t="s">
        <v>513</v>
      </c>
      <c r="D245" s="48" t="s">
        <v>513</v>
      </c>
      <c r="E245" s="49" t="s">
        <v>514</v>
      </c>
      <c r="F245" s="66" t="s">
        <v>515</v>
      </c>
      <c r="G245" s="66" t="s">
        <v>446</v>
      </c>
      <c r="H245" s="48">
        <f>80+100</f>
        <v>180</v>
      </c>
      <c r="I245" s="51" t="s">
        <v>30</v>
      </c>
      <c r="J245" s="66">
        <v>2</v>
      </c>
      <c r="K245" s="48"/>
      <c r="L245" s="80"/>
    </row>
    <row r="246" ht="24" spans="1:12">
      <c r="A246" s="48"/>
      <c r="B246" s="48"/>
      <c r="C246" s="98" t="s">
        <v>516</v>
      </c>
      <c r="D246" s="48" t="s">
        <v>516</v>
      </c>
      <c r="E246" s="49" t="s">
        <v>517</v>
      </c>
      <c r="F246" s="66" t="s">
        <v>518</v>
      </c>
      <c r="G246" s="66" t="s">
        <v>462</v>
      </c>
      <c r="H246" s="48">
        <f>130+50</f>
        <v>180</v>
      </c>
      <c r="I246" s="51" t="s">
        <v>30</v>
      </c>
      <c r="J246" s="66">
        <v>2</v>
      </c>
      <c r="K246" s="48"/>
      <c r="L246" s="80"/>
    </row>
    <row r="247" ht="24" spans="1:12">
      <c r="A247" s="48"/>
      <c r="B247" s="48"/>
      <c r="C247" s="100"/>
      <c r="D247" s="48" t="s">
        <v>516</v>
      </c>
      <c r="E247" s="49" t="s">
        <v>519</v>
      </c>
      <c r="F247" s="66" t="s">
        <v>520</v>
      </c>
      <c r="G247" s="66" t="s">
        <v>462</v>
      </c>
      <c r="H247" s="48">
        <f>90+40</f>
        <v>130</v>
      </c>
      <c r="I247" s="51" t="s">
        <v>30</v>
      </c>
      <c r="J247" s="66">
        <v>2</v>
      </c>
      <c r="K247" s="48"/>
      <c r="L247" s="80"/>
    </row>
    <row r="248" ht="24" spans="1:12">
      <c r="A248" s="48"/>
      <c r="B248" s="48"/>
      <c r="C248" s="98" t="s">
        <v>521</v>
      </c>
      <c r="D248" s="48" t="s">
        <v>521</v>
      </c>
      <c r="E248" s="49" t="s">
        <v>522</v>
      </c>
      <c r="F248" s="66" t="s">
        <v>523</v>
      </c>
      <c r="G248" s="66" t="s">
        <v>446</v>
      </c>
      <c r="H248" s="48">
        <f>80+120</f>
        <v>200</v>
      </c>
      <c r="I248" s="51" t="s">
        <v>30</v>
      </c>
      <c r="J248" s="66">
        <v>2</v>
      </c>
      <c r="K248" s="48"/>
      <c r="L248" s="80"/>
    </row>
    <row r="249" ht="24" spans="1:12">
      <c r="A249" s="48"/>
      <c r="B249" s="48"/>
      <c r="C249" s="100"/>
      <c r="D249" s="48" t="s">
        <v>521</v>
      </c>
      <c r="E249" s="49" t="s">
        <v>524</v>
      </c>
      <c r="F249" s="66" t="s">
        <v>525</v>
      </c>
      <c r="G249" s="66" t="s">
        <v>446</v>
      </c>
      <c r="H249" s="48">
        <f>80+130</f>
        <v>210</v>
      </c>
      <c r="I249" s="51" t="s">
        <v>30</v>
      </c>
      <c r="J249" s="66">
        <v>2</v>
      </c>
      <c r="K249" s="48"/>
      <c r="L249" s="80"/>
    </row>
    <row r="250" ht="36" spans="1:12">
      <c r="A250" s="48"/>
      <c r="B250" s="48"/>
      <c r="C250" s="48" t="s">
        <v>526</v>
      </c>
      <c r="D250" s="48" t="s">
        <v>526</v>
      </c>
      <c r="E250" s="49" t="s">
        <v>527</v>
      </c>
      <c r="F250" s="66" t="s">
        <v>528</v>
      </c>
      <c r="G250" s="66" t="s">
        <v>17</v>
      </c>
      <c r="H250" s="48">
        <f>200+100</f>
        <v>300</v>
      </c>
      <c r="I250" s="51" t="s">
        <v>30</v>
      </c>
      <c r="J250" s="66">
        <v>2</v>
      </c>
      <c r="K250" s="48"/>
      <c r="L250" s="80"/>
    </row>
    <row r="251" ht="24" spans="1:12">
      <c r="A251" s="48"/>
      <c r="B251" s="48"/>
      <c r="C251" s="48" t="s">
        <v>529</v>
      </c>
      <c r="D251" s="48" t="s">
        <v>529</v>
      </c>
      <c r="E251" s="49" t="s">
        <v>530</v>
      </c>
      <c r="F251" s="66" t="s">
        <v>531</v>
      </c>
      <c r="G251" s="66" t="s">
        <v>462</v>
      </c>
      <c r="H251" s="48">
        <f>130+50</f>
        <v>180</v>
      </c>
      <c r="I251" s="51" t="s">
        <v>30</v>
      </c>
      <c r="J251" s="66">
        <v>2</v>
      </c>
      <c r="K251" s="48"/>
      <c r="L251" s="80"/>
    </row>
    <row r="252" ht="36" spans="1:12">
      <c r="A252" s="48"/>
      <c r="B252" s="48"/>
      <c r="C252" s="48" t="s">
        <v>532</v>
      </c>
      <c r="D252" s="48" t="s">
        <v>532</v>
      </c>
      <c r="E252" s="49" t="s">
        <v>533</v>
      </c>
      <c r="F252" s="66" t="s">
        <v>534</v>
      </c>
      <c r="G252" s="66" t="s">
        <v>446</v>
      </c>
      <c r="H252" s="48">
        <f>100+120</f>
        <v>220</v>
      </c>
      <c r="I252" s="51" t="s">
        <v>30</v>
      </c>
      <c r="J252" s="66">
        <v>2</v>
      </c>
      <c r="K252" s="48"/>
      <c r="L252" s="80"/>
    </row>
    <row r="253" spans="1:12">
      <c r="A253" s="48"/>
      <c r="B253" s="48"/>
      <c r="C253" s="48" t="s">
        <v>535</v>
      </c>
      <c r="D253" s="48" t="s">
        <v>535</v>
      </c>
      <c r="E253" s="49" t="s">
        <v>536</v>
      </c>
      <c r="F253" s="66" t="s">
        <v>537</v>
      </c>
      <c r="G253" s="66" t="s">
        <v>17</v>
      </c>
      <c r="H253" s="48">
        <f>280+420</f>
        <v>700</v>
      </c>
      <c r="I253" s="51" t="s">
        <v>30</v>
      </c>
      <c r="J253" s="66">
        <v>2</v>
      </c>
      <c r="K253" s="48"/>
      <c r="L253" s="80"/>
    </row>
    <row r="254" s="127" customFormat="1" ht="24" spans="1:12">
      <c r="A254" s="139" t="s">
        <v>456</v>
      </c>
      <c r="B254" s="142" t="s">
        <v>505</v>
      </c>
      <c r="C254" s="142" t="s">
        <v>1065</v>
      </c>
      <c r="D254" s="143" t="s">
        <v>458</v>
      </c>
      <c r="E254" s="142"/>
      <c r="F254" s="144"/>
      <c r="G254" s="144"/>
      <c r="H254" s="145">
        <f>SUM(H242:H253)</f>
        <v>3620</v>
      </c>
      <c r="I254" s="142"/>
      <c r="J254" s="144">
        <f>SUM(J242:J253)</f>
        <v>22</v>
      </c>
      <c r="K254" s="107">
        <v>21</v>
      </c>
      <c r="L254" s="85">
        <v>2148.9</v>
      </c>
    </row>
    <row r="255" ht="24" spans="1:12">
      <c r="A255" s="79" t="s">
        <v>456</v>
      </c>
      <c r="B255" s="73" t="s">
        <v>538</v>
      </c>
      <c r="C255" s="93" t="s">
        <v>468</v>
      </c>
      <c r="D255" s="49" t="s">
        <v>468</v>
      </c>
      <c r="E255" s="49" t="s">
        <v>539</v>
      </c>
      <c r="F255" s="63" t="s">
        <v>540</v>
      </c>
      <c r="G255" s="63" t="s">
        <v>17</v>
      </c>
      <c r="H255" s="49">
        <f>160+110</f>
        <v>270</v>
      </c>
      <c r="I255" s="64" t="s">
        <v>18</v>
      </c>
      <c r="J255" s="63">
        <v>2</v>
      </c>
      <c r="K255" s="49"/>
      <c r="L255" s="80"/>
    </row>
    <row r="256" ht="24" spans="1:12">
      <c r="A256" s="49"/>
      <c r="B256" s="49"/>
      <c r="C256" s="101" t="s">
        <v>498</v>
      </c>
      <c r="D256" s="49" t="s">
        <v>498</v>
      </c>
      <c r="E256" s="49" t="s">
        <v>541</v>
      </c>
      <c r="F256" s="63" t="s">
        <v>542</v>
      </c>
      <c r="G256" s="63" t="s">
        <v>543</v>
      </c>
      <c r="H256" s="49">
        <v>110</v>
      </c>
      <c r="I256" s="64">
        <v>2015</v>
      </c>
      <c r="J256" s="63">
        <v>1</v>
      </c>
      <c r="K256" s="49"/>
      <c r="L256" s="80"/>
    </row>
    <row r="257" ht="24" spans="1:12">
      <c r="A257" s="49"/>
      <c r="B257" s="49"/>
      <c r="C257" s="108"/>
      <c r="D257" s="49" t="s">
        <v>498</v>
      </c>
      <c r="E257" s="49" t="s">
        <v>544</v>
      </c>
      <c r="F257" s="63" t="s">
        <v>545</v>
      </c>
      <c r="G257" s="63" t="s">
        <v>546</v>
      </c>
      <c r="H257" s="49">
        <f>180+120</f>
        <v>300</v>
      </c>
      <c r="I257" s="64" t="s">
        <v>30</v>
      </c>
      <c r="J257" s="63">
        <v>2</v>
      </c>
      <c r="K257" s="49"/>
      <c r="L257" s="80"/>
    </row>
    <row r="258" ht="24" spans="1:12">
      <c r="A258" s="49"/>
      <c r="B258" s="49"/>
      <c r="C258" s="101" t="s">
        <v>547</v>
      </c>
      <c r="D258" s="49" t="s">
        <v>547</v>
      </c>
      <c r="E258" s="49" t="s">
        <v>548</v>
      </c>
      <c r="F258" s="63" t="s">
        <v>549</v>
      </c>
      <c r="G258" s="63" t="s">
        <v>462</v>
      </c>
      <c r="H258" s="49">
        <f>120+180</f>
        <v>300</v>
      </c>
      <c r="I258" s="64" t="s">
        <v>18</v>
      </c>
      <c r="J258" s="63">
        <v>2</v>
      </c>
      <c r="K258" s="49"/>
      <c r="L258" s="80"/>
    </row>
    <row r="259" ht="24" spans="1:12">
      <c r="A259" s="49"/>
      <c r="B259" s="49"/>
      <c r="C259" s="109"/>
      <c r="D259" s="49" t="s">
        <v>547</v>
      </c>
      <c r="E259" s="49" t="s">
        <v>550</v>
      </c>
      <c r="F259" s="63" t="s">
        <v>551</v>
      </c>
      <c r="G259" s="63" t="s">
        <v>462</v>
      </c>
      <c r="H259" s="49">
        <f>130+100</f>
        <v>230</v>
      </c>
      <c r="I259" s="64" t="s">
        <v>18</v>
      </c>
      <c r="J259" s="63">
        <v>2</v>
      </c>
      <c r="K259" s="49"/>
      <c r="L259" s="80"/>
    </row>
    <row r="260" ht="24" spans="1:12">
      <c r="A260" s="49"/>
      <c r="B260" s="49"/>
      <c r="C260" s="109"/>
      <c r="D260" s="49" t="s">
        <v>547</v>
      </c>
      <c r="E260" s="49" t="s">
        <v>552</v>
      </c>
      <c r="F260" s="63" t="s">
        <v>553</v>
      </c>
      <c r="G260" s="63" t="s">
        <v>446</v>
      </c>
      <c r="H260" s="49">
        <f>68+232</f>
        <v>300</v>
      </c>
      <c r="I260" s="64" t="s">
        <v>30</v>
      </c>
      <c r="J260" s="63">
        <v>2</v>
      </c>
      <c r="K260" s="49"/>
      <c r="L260" s="80"/>
    </row>
    <row r="261" ht="24" spans="1:12">
      <c r="A261" s="49"/>
      <c r="B261" s="49"/>
      <c r="C261" s="108"/>
      <c r="D261" s="49" t="s">
        <v>547</v>
      </c>
      <c r="E261" s="49" t="s">
        <v>554</v>
      </c>
      <c r="F261" s="63" t="s">
        <v>555</v>
      </c>
      <c r="G261" s="63" t="s">
        <v>543</v>
      </c>
      <c r="H261" s="49">
        <v>60</v>
      </c>
      <c r="I261" s="49">
        <v>2015</v>
      </c>
      <c r="J261" s="63">
        <v>1</v>
      </c>
      <c r="K261" s="49"/>
      <c r="L261" s="80"/>
    </row>
    <row r="262" ht="24" spans="1:12">
      <c r="A262" s="49"/>
      <c r="B262" s="49"/>
      <c r="C262" s="101" t="s">
        <v>556</v>
      </c>
      <c r="D262" s="49" t="s">
        <v>556</v>
      </c>
      <c r="E262" s="49" t="s">
        <v>557</v>
      </c>
      <c r="F262" s="63" t="s">
        <v>558</v>
      </c>
      <c r="G262" s="63" t="s">
        <v>543</v>
      </c>
      <c r="H262" s="49">
        <v>100</v>
      </c>
      <c r="I262" s="49">
        <v>2015</v>
      </c>
      <c r="J262" s="63">
        <v>1</v>
      </c>
      <c r="K262" s="49"/>
      <c r="L262" s="80"/>
    </row>
    <row r="263" ht="24" spans="1:12">
      <c r="A263" s="49"/>
      <c r="B263" s="49"/>
      <c r="C263" s="108"/>
      <c r="D263" s="49" t="s">
        <v>556</v>
      </c>
      <c r="E263" s="49" t="s">
        <v>559</v>
      </c>
      <c r="F263" s="63" t="s">
        <v>560</v>
      </c>
      <c r="G263" s="63" t="s">
        <v>446</v>
      </c>
      <c r="H263" s="49">
        <f>80+50</f>
        <v>130</v>
      </c>
      <c r="I263" s="64" t="s">
        <v>30</v>
      </c>
      <c r="J263" s="63">
        <v>2</v>
      </c>
      <c r="K263" s="49"/>
      <c r="L263" s="80"/>
    </row>
    <row r="264" ht="24" spans="1:12">
      <c r="A264" s="49"/>
      <c r="B264" s="49"/>
      <c r="C264" s="101" t="s">
        <v>561</v>
      </c>
      <c r="D264" s="49" t="s">
        <v>561</v>
      </c>
      <c r="E264" s="49" t="s">
        <v>562</v>
      </c>
      <c r="F264" s="63" t="s">
        <v>563</v>
      </c>
      <c r="G264" s="63" t="s">
        <v>446</v>
      </c>
      <c r="H264" s="49">
        <f>70+160</f>
        <v>230</v>
      </c>
      <c r="I264" s="64" t="s">
        <v>30</v>
      </c>
      <c r="J264" s="63">
        <v>2</v>
      </c>
      <c r="K264" s="49"/>
      <c r="L264" s="80"/>
    </row>
    <row r="265" ht="24" spans="1:12">
      <c r="A265" s="49"/>
      <c r="B265" s="49"/>
      <c r="C265" s="109"/>
      <c r="D265" s="49" t="s">
        <v>561</v>
      </c>
      <c r="E265" s="49" t="s">
        <v>564</v>
      </c>
      <c r="F265" s="63" t="s">
        <v>565</v>
      </c>
      <c r="G265" s="63" t="s">
        <v>17</v>
      </c>
      <c r="H265" s="49">
        <f>200+140</f>
        <v>340</v>
      </c>
      <c r="I265" s="64" t="s">
        <v>18</v>
      </c>
      <c r="J265" s="63">
        <v>2</v>
      </c>
      <c r="K265" s="49"/>
      <c r="L265" s="80"/>
    </row>
    <row r="266" spans="1:12">
      <c r="A266" s="49"/>
      <c r="B266" s="49"/>
      <c r="C266" s="108"/>
      <c r="D266" s="49" t="s">
        <v>561</v>
      </c>
      <c r="E266" s="49" t="s">
        <v>566</v>
      </c>
      <c r="F266" s="63" t="s">
        <v>567</v>
      </c>
      <c r="G266" s="63" t="s">
        <v>543</v>
      </c>
      <c r="H266" s="49">
        <v>80</v>
      </c>
      <c r="I266" s="49">
        <v>2015</v>
      </c>
      <c r="J266" s="63">
        <v>1</v>
      </c>
      <c r="K266" s="49"/>
      <c r="L266" s="80"/>
    </row>
    <row r="267" ht="24" spans="1:12">
      <c r="A267" s="49"/>
      <c r="B267" s="49"/>
      <c r="C267" s="101" t="s">
        <v>568</v>
      </c>
      <c r="D267" s="49" t="s">
        <v>568</v>
      </c>
      <c r="E267" s="49" t="s">
        <v>569</v>
      </c>
      <c r="F267" s="63" t="s">
        <v>570</v>
      </c>
      <c r="G267" s="63" t="s">
        <v>462</v>
      </c>
      <c r="H267" s="49">
        <f>150+110</f>
        <v>260</v>
      </c>
      <c r="I267" s="64" t="s">
        <v>18</v>
      </c>
      <c r="J267" s="63">
        <v>2</v>
      </c>
      <c r="K267" s="49"/>
      <c r="L267" s="80"/>
    </row>
    <row r="268" ht="24" spans="1:12">
      <c r="A268" s="49"/>
      <c r="B268" s="49"/>
      <c r="C268" s="108"/>
      <c r="D268" s="49" t="s">
        <v>568</v>
      </c>
      <c r="E268" s="49" t="s">
        <v>571</v>
      </c>
      <c r="F268" s="63" t="s">
        <v>572</v>
      </c>
      <c r="G268" s="63" t="s">
        <v>543</v>
      </c>
      <c r="H268" s="49">
        <v>90</v>
      </c>
      <c r="I268" s="49">
        <v>2015</v>
      </c>
      <c r="J268" s="63">
        <v>1</v>
      </c>
      <c r="K268" s="49"/>
      <c r="L268" s="80"/>
    </row>
    <row r="269" ht="24" spans="1:12">
      <c r="A269" s="49"/>
      <c r="B269" s="49"/>
      <c r="C269" s="101" t="s">
        <v>573</v>
      </c>
      <c r="D269" s="49" t="s">
        <v>573</v>
      </c>
      <c r="E269" s="49" t="s">
        <v>574</v>
      </c>
      <c r="F269" s="63" t="s">
        <v>575</v>
      </c>
      <c r="G269" s="63" t="s">
        <v>462</v>
      </c>
      <c r="H269" s="49">
        <f>100+70</f>
        <v>170</v>
      </c>
      <c r="I269" s="64" t="s">
        <v>18</v>
      </c>
      <c r="J269" s="63">
        <v>2</v>
      </c>
      <c r="K269" s="49"/>
      <c r="L269" s="80"/>
    </row>
    <row r="270" spans="1:12">
      <c r="A270" s="49"/>
      <c r="B270" s="49"/>
      <c r="C270" s="108"/>
      <c r="D270" s="49" t="s">
        <v>573</v>
      </c>
      <c r="E270" s="49" t="s">
        <v>576</v>
      </c>
      <c r="F270" s="63" t="s">
        <v>577</v>
      </c>
      <c r="G270" s="63" t="s">
        <v>17</v>
      </c>
      <c r="H270" s="49">
        <f>240+160</f>
        <v>400</v>
      </c>
      <c r="I270" s="64" t="s">
        <v>30</v>
      </c>
      <c r="J270" s="63">
        <v>2</v>
      </c>
      <c r="K270" s="49"/>
      <c r="L270" s="80"/>
    </row>
    <row r="271" ht="24" spans="1:12">
      <c r="A271" s="49"/>
      <c r="B271" s="49"/>
      <c r="C271" s="101" t="s">
        <v>578</v>
      </c>
      <c r="D271" s="49" t="s">
        <v>578</v>
      </c>
      <c r="E271" s="49" t="s">
        <v>579</v>
      </c>
      <c r="F271" s="63" t="s">
        <v>580</v>
      </c>
      <c r="G271" s="63" t="s">
        <v>446</v>
      </c>
      <c r="H271" s="49">
        <f>70+210</f>
        <v>280</v>
      </c>
      <c r="I271" s="64" t="s">
        <v>30</v>
      </c>
      <c r="J271" s="63">
        <v>2</v>
      </c>
      <c r="K271" s="49"/>
      <c r="L271" s="80"/>
    </row>
    <row r="272" ht="24" spans="1:12">
      <c r="A272" s="49"/>
      <c r="B272" s="49"/>
      <c r="C272" s="108"/>
      <c r="D272" s="49" t="s">
        <v>578</v>
      </c>
      <c r="E272" s="49" t="s">
        <v>581</v>
      </c>
      <c r="F272" s="63" t="s">
        <v>582</v>
      </c>
      <c r="G272" s="63" t="s">
        <v>543</v>
      </c>
      <c r="H272" s="49">
        <v>130</v>
      </c>
      <c r="I272" s="49">
        <v>2015</v>
      </c>
      <c r="J272" s="63">
        <v>1</v>
      </c>
      <c r="K272" s="49"/>
      <c r="L272" s="80"/>
    </row>
    <row r="273" spans="1:12">
      <c r="A273" s="49"/>
      <c r="B273" s="49"/>
      <c r="C273" s="101" t="s">
        <v>495</v>
      </c>
      <c r="D273" s="49" t="s">
        <v>495</v>
      </c>
      <c r="E273" s="49" t="s">
        <v>583</v>
      </c>
      <c r="F273" s="63" t="s">
        <v>584</v>
      </c>
      <c r="G273" s="63" t="s">
        <v>543</v>
      </c>
      <c r="H273" s="49">
        <f>130+90</f>
        <v>220</v>
      </c>
      <c r="I273" s="64" t="s">
        <v>18</v>
      </c>
      <c r="J273" s="63">
        <v>2</v>
      </c>
      <c r="K273" s="49"/>
      <c r="L273" s="80"/>
    </row>
    <row r="274" spans="1:12">
      <c r="A274" s="49"/>
      <c r="B274" s="49"/>
      <c r="C274" s="109"/>
      <c r="D274" s="49" t="s">
        <v>495</v>
      </c>
      <c r="E274" s="49" t="s">
        <v>585</v>
      </c>
      <c r="F274" s="63" t="s">
        <v>586</v>
      </c>
      <c r="G274" s="63" t="s">
        <v>543</v>
      </c>
      <c r="H274" s="49">
        <v>100</v>
      </c>
      <c r="I274" s="49">
        <v>2015</v>
      </c>
      <c r="J274" s="63">
        <v>1</v>
      </c>
      <c r="K274" s="49"/>
      <c r="L274" s="80"/>
    </row>
    <row r="275" spans="1:12">
      <c r="A275" s="49"/>
      <c r="B275" s="49"/>
      <c r="C275" s="108"/>
      <c r="D275" s="49" t="s">
        <v>495</v>
      </c>
      <c r="E275" s="49" t="s">
        <v>587</v>
      </c>
      <c r="F275" s="63" t="s">
        <v>588</v>
      </c>
      <c r="G275" s="63" t="s">
        <v>543</v>
      </c>
      <c r="H275" s="49">
        <v>100</v>
      </c>
      <c r="I275" s="49">
        <v>2015</v>
      </c>
      <c r="J275" s="63">
        <v>1</v>
      </c>
      <c r="K275" s="49"/>
      <c r="L275" s="80"/>
    </row>
    <row r="276" spans="1:12">
      <c r="A276" s="49"/>
      <c r="B276" s="49"/>
      <c r="C276" s="101" t="s">
        <v>589</v>
      </c>
      <c r="D276" s="49" t="s">
        <v>589</v>
      </c>
      <c r="E276" s="49" t="s">
        <v>590</v>
      </c>
      <c r="F276" s="63" t="s">
        <v>591</v>
      </c>
      <c r="G276" s="63" t="s">
        <v>543</v>
      </c>
      <c r="H276" s="49">
        <f>160+100</f>
        <v>260</v>
      </c>
      <c r="I276" s="64" t="s">
        <v>18</v>
      </c>
      <c r="J276" s="63">
        <v>2</v>
      </c>
      <c r="K276" s="49"/>
      <c r="L276" s="80"/>
    </row>
    <row r="277" ht="24" spans="1:12">
      <c r="A277" s="49"/>
      <c r="B277" s="49"/>
      <c r="C277" s="108"/>
      <c r="D277" s="49" t="s">
        <v>589</v>
      </c>
      <c r="E277" s="49" t="s">
        <v>592</v>
      </c>
      <c r="F277" s="63" t="s">
        <v>593</v>
      </c>
      <c r="G277" s="63" t="s">
        <v>543</v>
      </c>
      <c r="H277" s="49">
        <v>130</v>
      </c>
      <c r="I277" s="49">
        <v>2015</v>
      </c>
      <c r="J277" s="63">
        <v>1</v>
      </c>
      <c r="K277" s="49"/>
      <c r="L277" s="80"/>
    </row>
    <row r="278" ht="24" spans="1:12">
      <c r="A278" s="49"/>
      <c r="B278" s="49"/>
      <c r="C278" s="93" t="s">
        <v>594</v>
      </c>
      <c r="D278" s="49" t="s">
        <v>594</v>
      </c>
      <c r="E278" s="49" t="s">
        <v>595</v>
      </c>
      <c r="F278" s="63" t="s">
        <v>596</v>
      </c>
      <c r="G278" s="63" t="s">
        <v>597</v>
      </c>
      <c r="H278" s="49">
        <f>128+253+240</f>
        <v>621</v>
      </c>
      <c r="I278" s="64" t="s">
        <v>30</v>
      </c>
      <c r="J278" s="63">
        <v>3</v>
      </c>
      <c r="K278" s="49"/>
      <c r="L278" s="80"/>
    </row>
    <row r="279" s="127" customFormat="1" ht="24" spans="1:12">
      <c r="A279" s="139" t="s">
        <v>456</v>
      </c>
      <c r="B279" s="142" t="s">
        <v>538</v>
      </c>
      <c r="C279" s="142" t="s">
        <v>1070</v>
      </c>
      <c r="D279" s="143" t="s">
        <v>458</v>
      </c>
      <c r="E279" s="142"/>
      <c r="F279" s="144"/>
      <c r="G279" s="144"/>
      <c r="H279" s="145">
        <f>SUM(H255:H278)</f>
        <v>5211</v>
      </c>
      <c r="I279" s="142"/>
      <c r="J279" s="144">
        <f>SUM(J255:J278)</f>
        <v>40</v>
      </c>
      <c r="K279" s="112">
        <v>40</v>
      </c>
      <c r="L279" s="85">
        <v>5198.1</v>
      </c>
    </row>
    <row r="280" ht="24" spans="1:12">
      <c r="A280" s="49" t="s">
        <v>456</v>
      </c>
      <c r="B280" s="73" t="s">
        <v>598</v>
      </c>
      <c r="C280" s="49" t="s">
        <v>513</v>
      </c>
      <c r="D280" s="49" t="s">
        <v>513</v>
      </c>
      <c r="E280" s="49" t="s">
        <v>599</v>
      </c>
      <c r="F280" s="63" t="s">
        <v>600</v>
      </c>
      <c r="G280" s="63" t="s">
        <v>543</v>
      </c>
      <c r="H280" s="49">
        <v>100</v>
      </c>
      <c r="I280" s="64">
        <v>2015</v>
      </c>
      <c r="J280" s="63">
        <v>1</v>
      </c>
      <c r="K280" s="49"/>
      <c r="L280" s="80"/>
    </row>
    <row r="281" ht="24" spans="1:12">
      <c r="A281" s="49"/>
      <c r="B281" s="49"/>
      <c r="C281" s="101" t="s">
        <v>241</v>
      </c>
      <c r="D281" s="49" t="s">
        <v>241</v>
      </c>
      <c r="E281" s="49" t="s">
        <v>601</v>
      </c>
      <c r="F281" s="63" t="s">
        <v>602</v>
      </c>
      <c r="G281" s="63" t="s">
        <v>24</v>
      </c>
      <c r="H281" s="49">
        <f>400+200</f>
        <v>600</v>
      </c>
      <c r="I281" s="64" t="s">
        <v>18</v>
      </c>
      <c r="J281" s="63">
        <v>2</v>
      </c>
      <c r="K281" s="49"/>
      <c r="L281" s="80"/>
    </row>
    <row r="282" spans="1:12">
      <c r="A282" s="49"/>
      <c r="B282" s="49"/>
      <c r="C282" s="109"/>
      <c r="D282" s="49" t="s">
        <v>241</v>
      </c>
      <c r="E282" s="49" t="s">
        <v>603</v>
      </c>
      <c r="F282" s="63" t="s">
        <v>604</v>
      </c>
      <c r="G282" s="63" t="s">
        <v>24</v>
      </c>
      <c r="H282" s="49">
        <v>100</v>
      </c>
      <c r="I282" s="64">
        <v>2015</v>
      </c>
      <c r="J282" s="63">
        <v>1</v>
      </c>
      <c r="K282" s="49"/>
      <c r="L282" s="80"/>
    </row>
    <row r="283" spans="1:12">
      <c r="A283" s="49"/>
      <c r="B283" s="49"/>
      <c r="C283" s="108"/>
      <c r="D283" s="49" t="s">
        <v>241</v>
      </c>
      <c r="E283" s="49" t="s">
        <v>605</v>
      </c>
      <c r="F283" s="63" t="s">
        <v>606</v>
      </c>
      <c r="G283" s="63" t="s">
        <v>24</v>
      </c>
      <c r="H283" s="49">
        <v>70</v>
      </c>
      <c r="I283" s="64">
        <v>2015</v>
      </c>
      <c r="J283" s="63">
        <v>1</v>
      </c>
      <c r="K283" s="49"/>
      <c r="L283" s="80"/>
    </row>
    <row r="284" spans="1:12">
      <c r="A284" s="49"/>
      <c r="B284" s="49"/>
      <c r="C284" s="49" t="s">
        <v>463</v>
      </c>
      <c r="D284" s="49" t="s">
        <v>463</v>
      </c>
      <c r="E284" s="49" t="s">
        <v>607</v>
      </c>
      <c r="F284" s="63" t="s">
        <v>608</v>
      </c>
      <c r="G284" s="63" t="s">
        <v>24</v>
      </c>
      <c r="H284" s="49">
        <v>100</v>
      </c>
      <c r="I284" s="64">
        <v>2015</v>
      </c>
      <c r="J284" s="63">
        <v>1</v>
      </c>
      <c r="K284" s="49"/>
      <c r="L284" s="80"/>
    </row>
    <row r="285" spans="1:12">
      <c r="A285" s="49"/>
      <c r="B285" s="49"/>
      <c r="C285" s="49" t="s">
        <v>609</v>
      </c>
      <c r="D285" s="49" t="s">
        <v>609</v>
      </c>
      <c r="E285" s="49" t="s">
        <v>610</v>
      </c>
      <c r="F285" s="63" t="s">
        <v>611</v>
      </c>
      <c r="G285" s="63" t="s">
        <v>462</v>
      </c>
      <c r="H285" s="49">
        <f t="shared" ref="H285:H287" si="2">80+160+60</f>
        <v>300</v>
      </c>
      <c r="I285" s="64" t="s">
        <v>612</v>
      </c>
      <c r="J285" s="63">
        <v>3</v>
      </c>
      <c r="K285" s="49"/>
      <c r="L285" s="80"/>
    </row>
    <row r="286" spans="1:12">
      <c r="A286" s="49"/>
      <c r="B286" s="49"/>
      <c r="C286" s="49" t="s">
        <v>613</v>
      </c>
      <c r="D286" s="49" t="s">
        <v>613</v>
      </c>
      <c r="E286" s="49" t="s">
        <v>614</v>
      </c>
      <c r="F286" s="63" t="s">
        <v>615</v>
      </c>
      <c r="G286" s="63" t="s">
        <v>24</v>
      </c>
      <c r="H286" s="49">
        <f t="shared" si="2"/>
        <v>300</v>
      </c>
      <c r="I286" s="64" t="s">
        <v>612</v>
      </c>
      <c r="J286" s="63">
        <v>3</v>
      </c>
      <c r="K286" s="49"/>
      <c r="L286" s="80"/>
    </row>
    <row r="287" ht="24" spans="1:12">
      <c r="A287" s="49"/>
      <c r="B287" s="49"/>
      <c r="C287" s="49" t="s">
        <v>616</v>
      </c>
      <c r="D287" s="49" t="s">
        <v>616</v>
      </c>
      <c r="E287" s="49" t="s">
        <v>617</v>
      </c>
      <c r="F287" s="63" t="s">
        <v>618</v>
      </c>
      <c r="G287" s="63" t="s">
        <v>24</v>
      </c>
      <c r="H287" s="49">
        <f t="shared" si="2"/>
        <v>300</v>
      </c>
      <c r="I287" s="64" t="s">
        <v>612</v>
      </c>
      <c r="J287" s="63">
        <v>3</v>
      </c>
      <c r="K287" s="49"/>
      <c r="L287" s="80"/>
    </row>
    <row r="288" ht="24" spans="1:12">
      <c r="A288" s="49"/>
      <c r="B288" s="49"/>
      <c r="C288" s="49" t="s">
        <v>619</v>
      </c>
      <c r="D288" s="49" t="s">
        <v>619</v>
      </c>
      <c r="E288" s="49" t="s">
        <v>620</v>
      </c>
      <c r="F288" s="63" t="s">
        <v>621</v>
      </c>
      <c r="G288" s="63" t="s">
        <v>17</v>
      </c>
      <c r="H288" s="49">
        <f t="shared" ref="H288:H292" si="3">90+120</f>
        <v>210</v>
      </c>
      <c r="I288" s="64" t="s">
        <v>30</v>
      </c>
      <c r="J288" s="63">
        <v>2</v>
      </c>
      <c r="K288" s="49"/>
      <c r="L288" s="80"/>
    </row>
    <row r="289" ht="24" spans="1:12">
      <c r="A289" s="49"/>
      <c r="B289" s="49"/>
      <c r="C289" s="49" t="s">
        <v>622</v>
      </c>
      <c r="D289" s="49" t="s">
        <v>622</v>
      </c>
      <c r="E289" s="49" t="s">
        <v>623</v>
      </c>
      <c r="F289" s="63" t="s">
        <v>624</v>
      </c>
      <c r="G289" s="63" t="s">
        <v>543</v>
      </c>
      <c r="H289" s="49">
        <f>170+110</f>
        <v>280</v>
      </c>
      <c r="I289" s="64" t="s">
        <v>18</v>
      </c>
      <c r="J289" s="63">
        <v>2</v>
      </c>
      <c r="K289" s="49"/>
      <c r="L289" s="80"/>
    </row>
    <row r="290" spans="1:12">
      <c r="A290" s="49"/>
      <c r="B290" s="49"/>
      <c r="C290" s="49" t="s">
        <v>625</v>
      </c>
      <c r="D290" s="49" t="s">
        <v>625</v>
      </c>
      <c r="E290" s="49" t="s">
        <v>626</v>
      </c>
      <c r="F290" s="63" t="s">
        <v>627</v>
      </c>
      <c r="G290" s="63" t="s">
        <v>17</v>
      </c>
      <c r="H290" s="49">
        <f>48+122</f>
        <v>170</v>
      </c>
      <c r="I290" s="64" t="s">
        <v>30</v>
      </c>
      <c r="J290" s="63">
        <v>2</v>
      </c>
      <c r="K290" s="49"/>
      <c r="L290" s="80"/>
    </row>
    <row r="291" spans="1:12">
      <c r="A291" s="49"/>
      <c r="B291" s="49"/>
      <c r="C291" s="49" t="s">
        <v>628</v>
      </c>
      <c r="D291" s="49" t="s">
        <v>628</v>
      </c>
      <c r="E291" s="49" t="s">
        <v>629</v>
      </c>
      <c r="F291" s="63" t="s">
        <v>630</v>
      </c>
      <c r="G291" s="63" t="s">
        <v>17</v>
      </c>
      <c r="H291" s="49">
        <f t="shared" si="3"/>
        <v>210</v>
      </c>
      <c r="I291" s="64" t="s">
        <v>30</v>
      </c>
      <c r="J291" s="63">
        <v>2</v>
      </c>
      <c r="K291" s="49"/>
      <c r="L291" s="80"/>
    </row>
    <row r="292" spans="1:12">
      <c r="A292" s="49"/>
      <c r="B292" s="49"/>
      <c r="C292" s="49" t="s">
        <v>631</v>
      </c>
      <c r="D292" s="49" t="s">
        <v>631</v>
      </c>
      <c r="E292" s="49" t="s">
        <v>632</v>
      </c>
      <c r="F292" s="63" t="s">
        <v>633</v>
      </c>
      <c r="G292" s="63" t="s">
        <v>17</v>
      </c>
      <c r="H292" s="49">
        <f t="shared" si="3"/>
        <v>210</v>
      </c>
      <c r="I292" s="64" t="s">
        <v>30</v>
      </c>
      <c r="J292" s="63">
        <v>2</v>
      </c>
      <c r="K292" s="49"/>
      <c r="L292" s="80"/>
    </row>
    <row r="293" ht="24" spans="1:12">
      <c r="A293" s="49"/>
      <c r="B293" s="49"/>
      <c r="C293" s="49" t="s">
        <v>634</v>
      </c>
      <c r="D293" s="49" t="s">
        <v>634</v>
      </c>
      <c r="E293" s="49" t="s">
        <v>635</v>
      </c>
      <c r="F293" s="63" t="s">
        <v>636</v>
      </c>
      <c r="G293" s="63" t="s">
        <v>543</v>
      </c>
      <c r="H293" s="49">
        <f>170+100</f>
        <v>270</v>
      </c>
      <c r="I293" s="64" t="s">
        <v>18</v>
      </c>
      <c r="J293" s="63">
        <v>2</v>
      </c>
      <c r="K293" s="49"/>
      <c r="L293" s="80"/>
    </row>
    <row r="294" ht="24" spans="1:12">
      <c r="A294" s="49"/>
      <c r="B294" s="49"/>
      <c r="C294" s="49" t="s">
        <v>637</v>
      </c>
      <c r="D294" s="49" t="s">
        <v>637</v>
      </c>
      <c r="E294" s="49" t="s">
        <v>638</v>
      </c>
      <c r="F294" s="63" t="s">
        <v>639</v>
      </c>
      <c r="G294" s="63" t="s">
        <v>17</v>
      </c>
      <c r="H294" s="49">
        <f>90+120</f>
        <v>210</v>
      </c>
      <c r="I294" s="64" t="s">
        <v>30</v>
      </c>
      <c r="J294" s="63">
        <v>2</v>
      </c>
      <c r="K294" s="49"/>
      <c r="L294" s="80"/>
    </row>
    <row r="295" ht="24" spans="1:12">
      <c r="A295" s="49"/>
      <c r="B295" s="49"/>
      <c r="C295" s="49" t="s">
        <v>640</v>
      </c>
      <c r="D295" s="49" t="s">
        <v>640</v>
      </c>
      <c r="E295" s="49" t="s">
        <v>641</v>
      </c>
      <c r="F295" s="63" t="s">
        <v>642</v>
      </c>
      <c r="G295" s="63" t="s">
        <v>24</v>
      </c>
      <c r="H295" s="49">
        <f>100+40</f>
        <v>140</v>
      </c>
      <c r="I295" s="64" t="s">
        <v>18</v>
      </c>
      <c r="J295" s="63">
        <v>2</v>
      </c>
      <c r="K295" s="49"/>
      <c r="L295" s="80"/>
    </row>
    <row r="296" ht="24" spans="1:12">
      <c r="A296" s="49"/>
      <c r="B296" s="49"/>
      <c r="C296" s="49" t="s">
        <v>643</v>
      </c>
      <c r="D296" s="49" t="s">
        <v>643</v>
      </c>
      <c r="E296" s="49" t="s">
        <v>644</v>
      </c>
      <c r="F296" s="63" t="s">
        <v>645</v>
      </c>
      <c r="G296" s="63" t="s">
        <v>17</v>
      </c>
      <c r="H296" s="49">
        <f>91+150</f>
        <v>241</v>
      </c>
      <c r="I296" s="64" t="s">
        <v>30</v>
      </c>
      <c r="J296" s="63">
        <v>2</v>
      </c>
      <c r="K296" s="49"/>
      <c r="L296" s="80"/>
    </row>
    <row r="297" ht="24" spans="1:12">
      <c r="A297" s="49"/>
      <c r="B297" s="49"/>
      <c r="C297" s="49" t="s">
        <v>646</v>
      </c>
      <c r="D297" s="49" t="s">
        <v>646</v>
      </c>
      <c r="E297" s="49" t="s">
        <v>647</v>
      </c>
      <c r="F297" s="63" t="s">
        <v>648</v>
      </c>
      <c r="G297" s="63" t="s">
        <v>24</v>
      </c>
      <c r="H297" s="49">
        <f>170+100</f>
        <v>270</v>
      </c>
      <c r="I297" s="64" t="s">
        <v>18</v>
      </c>
      <c r="J297" s="63">
        <v>2</v>
      </c>
      <c r="K297" s="49"/>
      <c r="L297" s="80"/>
    </row>
    <row r="298" ht="24" spans="1:12">
      <c r="A298" s="49"/>
      <c r="B298" s="49"/>
      <c r="C298" s="49" t="s">
        <v>649</v>
      </c>
      <c r="D298" s="49" t="s">
        <v>649</v>
      </c>
      <c r="E298" s="49" t="s">
        <v>650</v>
      </c>
      <c r="F298" s="63" t="s">
        <v>651</v>
      </c>
      <c r="G298" s="63" t="s">
        <v>543</v>
      </c>
      <c r="H298" s="49">
        <f>180+80</f>
        <v>260</v>
      </c>
      <c r="I298" s="64" t="s">
        <v>18</v>
      </c>
      <c r="J298" s="63">
        <v>2</v>
      </c>
      <c r="K298" s="49"/>
      <c r="L298" s="80"/>
    </row>
    <row r="299" ht="24" spans="1:12">
      <c r="A299" s="49"/>
      <c r="B299" s="49"/>
      <c r="C299" s="49" t="s">
        <v>652</v>
      </c>
      <c r="D299" s="49" t="s">
        <v>652</v>
      </c>
      <c r="E299" s="49" t="s">
        <v>653</v>
      </c>
      <c r="F299" s="63" t="s">
        <v>654</v>
      </c>
      <c r="G299" s="63" t="s">
        <v>17</v>
      </c>
      <c r="H299" s="49">
        <f>40+70</f>
        <v>110</v>
      </c>
      <c r="I299" s="64" t="s">
        <v>30</v>
      </c>
      <c r="J299" s="63">
        <v>2</v>
      </c>
      <c r="K299" s="49"/>
      <c r="L299" s="80"/>
    </row>
    <row r="300" s="127" customFormat="1" ht="24" spans="1:12">
      <c r="A300" s="139" t="s">
        <v>456</v>
      </c>
      <c r="B300" s="142" t="s">
        <v>598</v>
      </c>
      <c r="C300" s="142" t="s">
        <v>1071</v>
      </c>
      <c r="D300" s="143" t="s">
        <v>458</v>
      </c>
      <c r="E300" s="142"/>
      <c r="F300" s="144"/>
      <c r="G300" s="144"/>
      <c r="H300" s="145">
        <f>SUM(H280:H299)</f>
        <v>4451</v>
      </c>
      <c r="I300" s="142"/>
      <c r="J300" s="144">
        <f>SUM(J280:J299)</f>
        <v>39</v>
      </c>
      <c r="K300" s="112">
        <v>38</v>
      </c>
      <c r="L300" s="85">
        <v>4103.1</v>
      </c>
    </row>
    <row r="301" s="128" customFormat="1" spans="1:12">
      <c r="A301" s="140" t="s">
        <v>456</v>
      </c>
      <c r="B301" s="140" t="s">
        <v>136</v>
      </c>
      <c r="C301" s="140" t="s">
        <v>1072</v>
      </c>
      <c r="D301" s="146"/>
      <c r="E301" s="140"/>
      <c r="F301" s="135"/>
      <c r="G301" s="135"/>
      <c r="H301" s="105">
        <f t="shared" ref="H301:L301" si="4">SUM(H226,H231,H234,H241,H254,H279,H300)</f>
        <v>16019</v>
      </c>
      <c r="I301" s="105"/>
      <c r="J301" s="104">
        <f t="shared" si="4"/>
        <v>123</v>
      </c>
      <c r="K301" s="104">
        <f t="shared" si="4"/>
        <v>119</v>
      </c>
      <c r="L301" s="105">
        <f t="shared" si="4"/>
        <v>14316.9</v>
      </c>
    </row>
    <row r="302" ht="24" spans="1:12">
      <c r="A302" s="49" t="s">
        <v>655</v>
      </c>
      <c r="B302" s="49" t="s">
        <v>656</v>
      </c>
      <c r="C302" s="101" t="s">
        <v>547</v>
      </c>
      <c r="D302" s="49" t="s">
        <v>547</v>
      </c>
      <c r="E302" s="49" t="s">
        <v>657</v>
      </c>
      <c r="F302" s="63" t="s">
        <v>658</v>
      </c>
      <c r="G302" s="63" t="s">
        <v>446</v>
      </c>
      <c r="H302" s="49">
        <f>29+121</f>
        <v>150</v>
      </c>
      <c r="I302" s="64" t="s">
        <v>30</v>
      </c>
      <c r="J302" s="63">
        <v>2</v>
      </c>
      <c r="K302" s="49"/>
      <c r="L302" s="80"/>
    </row>
    <row r="303" spans="1:12">
      <c r="A303" s="49"/>
      <c r="B303" s="49"/>
      <c r="C303" s="109"/>
      <c r="D303" s="49" t="s">
        <v>547</v>
      </c>
      <c r="E303" s="49" t="s">
        <v>659</v>
      </c>
      <c r="F303" s="63" t="s">
        <v>660</v>
      </c>
      <c r="G303" s="63" t="s">
        <v>446</v>
      </c>
      <c r="H303" s="49">
        <v>75</v>
      </c>
      <c r="I303" s="49">
        <v>2016</v>
      </c>
      <c r="J303" s="63">
        <v>1</v>
      </c>
      <c r="K303" s="49"/>
      <c r="L303" s="80"/>
    </row>
    <row r="304" spans="1:12">
      <c r="A304" s="49"/>
      <c r="B304" s="49"/>
      <c r="C304" s="109"/>
      <c r="D304" s="49" t="s">
        <v>547</v>
      </c>
      <c r="E304" s="49" t="s">
        <v>661</v>
      </c>
      <c r="F304" s="63" t="s">
        <v>662</v>
      </c>
      <c r="G304" s="63" t="s">
        <v>446</v>
      </c>
      <c r="H304" s="49">
        <v>70</v>
      </c>
      <c r="I304" s="49">
        <v>2016</v>
      </c>
      <c r="J304" s="63">
        <v>1</v>
      </c>
      <c r="K304" s="49"/>
      <c r="L304" s="80"/>
    </row>
    <row r="305" spans="1:12">
      <c r="A305" s="49"/>
      <c r="B305" s="49"/>
      <c r="C305" s="109"/>
      <c r="D305" s="49" t="s">
        <v>547</v>
      </c>
      <c r="E305" s="49" t="s">
        <v>663</v>
      </c>
      <c r="F305" s="63" t="s">
        <v>664</v>
      </c>
      <c r="G305" s="63" t="s">
        <v>446</v>
      </c>
      <c r="H305" s="49">
        <v>70</v>
      </c>
      <c r="I305" s="49">
        <v>2016</v>
      </c>
      <c r="J305" s="63">
        <v>1</v>
      </c>
      <c r="K305" s="49"/>
      <c r="L305" s="80"/>
    </row>
    <row r="306" ht="24" spans="1:12">
      <c r="A306" s="49"/>
      <c r="B306" s="49"/>
      <c r="C306" s="109"/>
      <c r="D306" s="49" t="s">
        <v>547</v>
      </c>
      <c r="E306" s="49" t="s">
        <v>665</v>
      </c>
      <c r="F306" s="63" t="s">
        <v>666</v>
      </c>
      <c r="G306" s="63" t="s">
        <v>446</v>
      </c>
      <c r="H306" s="49">
        <v>60</v>
      </c>
      <c r="I306" s="49">
        <v>2016</v>
      </c>
      <c r="J306" s="63">
        <v>1</v>
      </c>
      <c r="K306" s="49"/>
      <c r="L306" s="80"/>
    </row>
    <row r="307" spans="1:12">
      <c r="A307" s="49"/>
      <c r="B307" s="49"/>
      <c r="C307" s="108"/>
      <c r="D307" s="49" t="s">
        <v>547</v>
      </c>
      <c r="E307" s="49" t="s">
        <v>667</v>
      </c>
      <c r="F307" s="63" t="s">
        <v>668</v>
      </c>
      <c r="G307" s="63" t="s">
        <v>543</v>
      </c>
      <c r="H307" s="49">
        <v>80</v>
      </c>
      <c r="I307" s="49">
        <v>2015</v>
      </c>
      <c r="J307" s="63">
        <v>1</v>
      </c>
      <c r="K307" s="49"/>
      <c r="L307" s="80"/>
    </row>
    <row r="308" spans="1:12">
      <c r="A308" s="49"/>
      <c r="B308" s="49"/>
      <c r="C308" s="101" t="s">
        <v>556</v>
      </c>
      <c r="D308" s="49" t="s">
        <v>556</v>
      </c>
      <c r="E308" s="49" t="s">
        <v>669</v>
      </c>
      <c r="F308" s="63" t="s">
        <v>670</v>
      </c>
      <c r="G308" s="63" t="s">
        <v>446</v>
      </c>
      <c r="H308" s="49">
        <v>60</v>
      </c>
      <c r="I308" s="49">
        <v>2016</v>
      </c>
      <c r="J308" s="63">
        <v>1</v>
      </c>
      <c r="K308" s="49"/>
      <c r="L308" s="80"/>
    </row>
    <row r="309" spans="1:12">
      <c r="A309" s="49"/>
      <c r="B309" s="49"/>
      <c r="C309" s="109"/>
      <c r="D309" s="49" t="s">
        <v>556</v>
      </c>
      <c r="E309" s="49" t="s">
        <v>671</v>
      </c>
      <c r="F309" s="63" t="s">
        <v>672</v>
      </c>
      <c r="G309" s="63" t="s">
        <v>446</v>
      </c>
      <c r="H309" s="49">
        <v>50</v>
      </c>
      <c r="I309" s="49">
        <v>2016</v>
      </c>
      <c r="J309" s="63">
        <v>1</v>
      </c>
      <c r="K309" s="49"/>
      <c r="L309" s="80"/>
    </row>
    <row r="310" spans="1:12">
      <c r="A310" s="49"/>
      <c r="B310" s="49"/>
      <c r="C310" s="109"/>
      <c r="D310" s="49" t="s">
        <v>556</v>
      </c>
      <c r="E310" s="49" t="s">
        <v>673</v>
      </c>
      <c r="F310" s="63" t="s">
        <v>674</v>
      </c>
      <c r="G310" s="63" t="s">
        <v>446</v>
      </c>
      <c r="H310" s="49">
        <v>60</v>
      </c>
      <c r="I310" s="49">
        <v>2016</v>
      </c>
      <c r="J310" s="63">
        <v>1</v>
      </c>
      <c r="K310" s="49"/>
      <c r="L310" s="80"/>
    </row>
    <row r="311" spans="1:12">
      <c r="A311" s="49"/>
      <c r="B311" s="49"/>
      <c r="C311" s="109"/>
      <c r="D311" s="49" t="s">
        <v>556</v>
      </c>
      <c r="E311" s="49" t="s">
        <v>675</v>
      </c>
      <c r="F311" s="63" t="s">
        <v>676</v>
      </c>
      <c r="G311" s="63" t="s">
        <v>17</v>
      </c>
      <c r="H311" s="49">
        <f>80+100</f>
        <v>180</v>
      </c>
      <c r="I311" s="64" t="s">
        <v>18</v>
      </c>
      <c r="J311" s="63">
        <v>2</v>
      </c>
      <c r="K311" s="49"/>
      <c r="L311" s="80"/>
    </row>
    <row r="312" spans="1:12">
      <c r="A312" s="49"/>
      <c r="B312" s="49"/>
      <c r="C312" s="109"/>
      <c r="D312" s="49" t="s">
        <v>556</v>
      </c>
      <c r="E312" s="49" t="s">
        <v>677</v>
      </c>
      <c r="F312" s="63" t="s">
        <v>678</v>
      </c>
      <c r="G312" s="63" t="s">
        <v>543</v>
      </c>
      <c r="H312" s="49">
        <v>100</v>
      </c>
      <c r="I312" s="49">
        <v>2015</v>
      </c>
      <c r="J312" s="63">
        <v>1</v>
      </c>
      <c r="K312" s="49"/>
      <c r="L312" s="80"/>
    </row>
    <row r="313" spans="1:12">
      <c r="A313" s="49"/>
      <c r="B313" s="49"/>
      <c r="C313" s="108"/>
      <c r="D313" s="49" t="s">
        <v>556</v>
      </c>
      <c r="E313" s="49" t="s">
        <v>679</v>
      </c>
      <c r="F313" s="63" t="s">
        <v>680</v>
      </c>
      <c r="G313" s="63" t="s">
        <v>446</v>
      </c>
      <c r="H313" s="49">
        <v>50</v>
      </c>
      <c r="I313" s="49">
        <v>2016</v>
      </c>
      <c r="J313" s="63">
        <v>1</v>
      </c>
      <c r="K313" s="49"/>
      <c r="L313" s="80"/>
    </row>
    <row r="314" spans="1:12">
      <c r="A314" s="49"/>
      <c r="B314" s="49"/>
      <c r="C314" s="110" t="s">
        <v>498</v>
      </c>
      <c r="D314" s="48" t="s">
        <v>498</v>
      </c>
      <c r="E314" s="48" t="s">
        <v>681</v>
      </c>
      <c r="F314" s="66" t="s">
        <v>682</v>
      </c>
      <c r="G314" s="66" t="s">
        <v>17</v>
      </c>
      <c r="H314" s="48">
        <f>110+80</f>
        <v>190</v>
      </c>
      <c r="I314" s="64" t="s">
        <v>18</v>
      </c>
      <c r="J314" s="63">
        <v>2</v>
      </c>
      <c r="K314" s="49"/>
      <c r="L314" s="80"/>
    </row>
    <row r="315" s="127" customFormat="1" ht="24" spans="1:12">
      <c r="A315" s="142" t="s">
        <v>655</v>
      </c>
      <c r="B315" s="142" t="s">
        <v>656</v>
      </c>
      <c r="C315" s="142" t="s">
        <v>1073</v>
      </c>
      <c r="D315" s="143" t="s">
        <v>458</v>
      </c>
      <c r="E315" s="142"/>
      <c r="F315" s="144"/>
      <c r="G315" s="144"/>
      <c r="H315" s="145">
        <f>SUM(H302:H314)</f>
        <v>1195</v>
      </c>
      <c r="I315" s="142"/>
      <c r="J315" s="144">
        <f>SUM(J302:J314)</f>
        <v>16</v>
      </c>
      <c r="K315" s="112">
        <v>14</v>
      </c>
      <c r="L315" s="85">
        <v>1123.5</v>
      </c>
    </row>
    <row r="316" ht="24" spans="1:12">
      <c r="A316" s="49"/>
      <c r="B316" s="49" t="s">
        <v>683</v>
      </c>
      <c r="C316" s="101" t="s">
        <v>241</v>
      </c>
      <c r="D316" s="49" t="s">
        <v>241</v>
      </c>
      <c r="E316" s="49" t="s">
        <v>684</v>
      </c>
      <c r="F316" s="63" t="s">
        <v>685</v>
      </c>
      <c r="G316" s="63" t="s">
        <v>24</v>
      </c>
      <c r="H316" s="49">
        <f>70+20</f>
        <v>90</v>
      </c>
      <c r="I316" s="64" t="s">
        <v>18</v>
      </c>
      <c r="J316" s="63">
        <v>2</v>
      </c>
      <c r="K316" s="49"/>
      <c r="L316" s="80"/>
    </row>
    <row r="317" spans="1:12">
      <c r="A317" s="49"/>
      <c r="B317" s="49"/>
      <c r="C317" s="109"/>
      <c r="D317" s="49" t="s">
        <v>241</v>
      </c>
      <c r="E317" s="49" t="s">
        <v>686</v>
      </c>
      <c r="F317" s="63" t="s">
        <v>687</v>
      </c>
      <c r="G317" s="63" t="s">
        <v>446</v>
      </c>
      <c r="H317" s="49">
        <f>30+30</f>
        <v>60</v>
      </c>
      <c r="I317" s="111" t="s">
        <v>30</v>
      </c>
      <c r="J317" s="63">
        <v>2</v>
      </c>
      <c r="K317" s="49"/>
      <c r="L317" s="80"/>
    </row>
    <row r="318" spans="1:12">
      <c r="A318" s="49"/>
      <c r="B318" s="49"/>
      <c r="C318" s="109"/>
      <c r="D318" s="49" t="s">
        <v>241</v>
      </c>
      <c r="E318" s="49" t="s">
        <v>688</v>
      </c>
      <c r="F318" s="63" t="s">
        <v>689</v>
      </c>
      <c r="G318" s="63" t="s">
        <v>17</v>
      </c>
      <c r="H318" s="49">
        <f>40+50+10</f>
        <v>100</v>
      </c>
      <c r="I318" s="64" t="s">
        <v>612</v>
      </c>
      <c r="J318" s="63">
        <v>3</v>
      </c>
      <c r="K318" s="49"/>
      <c r="L318" s="80"/>
    </row>
    <row r="319" spans="1:12">
      <c r="A319" s="49"/>
      <c r="B319" s="49"/>
      <c r="C319" s="109"/>
      <c r="D319" s="49" t="s">
        <v>241</v>
      </c>
      <c r="E319" s="49" t="s">
        <v>690</v>
      </c>
      <c r="F319" s="63" t="s">
        <v>691</v>
      </c>
      <c r="G319" s="63" t="s">
        <v>462</v>
      </c>
      <c r="H319" s="49">
        <f>40+30+10</f>
        <v>80</v>
      </c>
      <c r="I319" s="64" t="s">
        <v>612</v>
      </c>
      <c r="J319" s="63">
        <v>3</v>
      </c>
      <c r="K319" s="49"/>
      <c r="L319" s="80"/>
    </row>
    <row r="320" ht="24" spans="1:12">
      <c r="A320" s="49"/>
      <c r="B320" s="49"/>
      <c r="C320" s="109"/>
      <c r="D320" s="49" t="s">
        <v>241</v>
      </c>
      <c r="E320" s="49" t="s">
        <v>692</v>
      </c>
      <c r="F320" s="63" t="s">
        <v>693</v>
      </c>
      <c r="G320" s="63" t="s">
        <v>543</v>
      </c>
      <c r="H320" s="49">
        <f>30+20</f>
        <v>50</v>
      </c>
      <c r="I320" s="64" t="s">
        <v>18</v>
      </c>
      <c r="J320" s="63">
        <v>2</v>
      </c>
      <c r="K320" s="49"/>
      <c r="L320" s="80"/>
    </row>
    <row r="321" spans="1:12">
      <c r="A321" s="49"/>
      <c r="B321" s="49"/>
      <c r="C321" s="109"/>
      <c r="D321" s="49" t="s">
        <v>241</v>
      </c>
      <c r="E321" s="49" t="s">
        <v>694</v>
      </c>
      <c r="F321" s="63" t="s">
        <v>695</v>
      </c>
      <c r="G321" s="63" t="s">
        <v>24</v>
      </c>
      <c r="H321" s="49">
        <v>33</v>
      </c>
      <c r="I321" s="64">
        <v>2015</v>
      </c>
      <c r="J321" s="63">
        <v>1</v>
      </c>
      <c r="K321" s="49"/>
      <c r="L321" s="80"/>
    </row>
    <row r="322" spans="1:12">
      <c r="A322" s="49"/>
      <c r="B322" s="49"/>
      <c r="C322" s="109"/>
      <c r="D322" s="49" t="s">
        <v>241</v>
      </c>
      <c r="E322" s="49" t="s">
        <v>696</v>
      </c>
      <c r="F322" s="63" t="s">
        <v>697</v>
      </c>
      <c r="G322" s="63" t="s">
        <v>543</v>
      </c>
      <c r="H322" s="49">
        <v>30</v>
      </c>
      <c r="I322" s="64">
        <v>2015</v>
      </c>
      <c r="J322" s="63">
        <v>1</v>
      </c>
      <c r="K322" s="49"/>
      <c r="L322" s="80"/>
    </row>
    <row r="323" ht="24" spans="1:12">
      <c r="A323" s="49"/>
      <c r="B323" s="49"/>
      <c r="C323" s="108"/>
      <c r="D323" s="49" t="s">
        <v>241</v>
      </c>
      <c r="E323" s="49" t="s">
        <v>698</v>
      </c>
      <c r="F323" s="63" t="s">
        <v>699</v>
      </c>
      <c r="G323" s="63" t="s">
        <v>24</v>
      </c>
      <c r="H323" s="49">
        <f>40+20</f>
        <v>60</v>
      </c>
      <c r="I323" s="64" t="s">
        <v>18</v>
      </c>
      <c r="J323" s="63">
        <v>2</v>
      </c>
      <c r="K323" s="49"/>
      <c r="L323" s="80"/>
    </row>
    <row r="324" spans="1:12">
      <c r="A324" s="49"/>
      <c r="B324" s="49"/>
      <c r="C324" s="101" t="s">
        <v>416</v>
      </c>
      <c r="D324" s="49" t="s">
        <v>416</v>
      </c>
      <c r="E324" s="49" t="s">
        <v>700</v>
      </c>
      <c r="F324" s="63" t="s">
        <v>701</v>
      </c>
      <c r="G324" s="63" t="s">
        <v>17</v>
      </c>
      <c r="H324" s="49">
        <f>40+30+10</f>
        <v>80</v>
      </c>
      <c r="I324" s="64" t="s">
        <v>612</v>
      </c>
      <c r="J324" s="63">
        <v>3</v>
      </c>
      <c r="K324" s="49"/>
      <c r="L324" s="80"/>
    </row>
    <row r="325" spans="1:12">
      <c r="A325" s="49"/>
      <c r="B325" s="49"/>
      <c r="C325" s="109"/>
      <c r="D325" s="49" t="s">
        <v>416</v>
      </c>
      <c r="E325" s="49" t="s">
        <v>702</v>
      </c>
      <c r="F325" s="63" t="s">
        <v>703</v>
      </c>
      <c r="G325" s="63" t="s">
        <v>543</v>
      </c>
      <c r="H325" s="49">
        <v>25</v>
      </c>
      <c r="I325" s="64">
        <v>2015</v>
      </c>
      <c r="J325" s="63">
        <v>1</v>
      </c>
      <c r="K325" s="49"/>
      <c r="L325" s="80"/>
    </row>
    <row r="326" ht="24" spans="1:12">
      <c r="A326" s="49"/>
      <c r="B326" s="49"/>
      <c r="C326" s="108"/>
      <c r="D326" s="49" t="s">
        <v>416</v>
      </c>
      <c r="E326" s="49" t="s">
        <v>704</v>
      </c>
      <c r="F326" s="63" t="s">
        <v>705</v>
      </c>
      <c r="G326" s="63" t="s">
        <v>17</v>
      </c>
      <c r="H326" s="49">
        <f>40+30+10</f>
        <v>80</v>
      </c>
      <c r="I326" s="64" t="s">
        <v>612</v>
      </c>
      <c r="J326" s="63">
        <v>3</v>
      </c>
      <c r="K326" s="49"/>
      <c r="L326" s="80"/>
    </row>
    <row r="327" spans="1:12">
      <c r="A327" s="49"/>
      <c r="B327" s="49"/>
      <c r="C327" s="49" t="s">
        <v>643</v>
      </c>
      <c r="D327" s="49" t="s">
        <v>643</v>
      </c>
      <c r="E327" s="49" t="s">
        <v>706</v>
      </c>
      <c r="F327" s="63" t="s">
        <v>707</v>
      </c>
      <c r="G327" s="63" t="s">
        <v>446</v>
      </c>
      <c r="H327" s="49">
        <f>30+150</f>
        <v>180</v>
      </c>
      <c r="I327" s="64" t="s">
        <v>30</v>
      </c>
      <c r="J327" s="63">
        <v>2</v>
      </c>
      <c r="K327" s="49"/>
      <c r="L327" s="80"/>
    </row>
    <row r="328" spans="1:12">
      <c r="A328" s="49"/>
      <c r="B328" s="49"/>
      <c r="C328" s="49" t="s">
        <v>708</v>
      </c>
      <c r="D328" s="49" t="s">
        <v>708</v>
      </c>
      <c r="E328" s="49" t="s">
        <v>709</v>
      </c>
      <c r="F328" s="63" t="s">
        <v>710</v>
      </c>
      <c r="G328" s="63" t="s">
        <v>24</v>
      </c>
      <c r="H328" s="49">
        <f>60+40</f>
        <v>100</v>
      </c>
      <c r="I328" s="64" t="s">
        <v>18</v>
      </c>
      <c r="J328" s="63">
        <v>2</v>
      </c>
      <c r="K328" s="49"/>
      <c r="L328" s="80"/>
    </row>
    <row r="329" ht="24" spans="1:12">
      <c r="A329" s="49"/>
      <c r="B329" s="49"/>
      <c r="C329" s="101" t="s">
        <v>711</v>
      </c>
      <c r="D329" s="49" t="s">
        <v>711</v>
      </c>
      <c r="E329" s="49" t="s">
        <v>712</v>
      </c>
      <c r="F329" s="63" t="s">
        <v>713</v>
      </c>
      <c r="G329" s="63" t="s">
        <v>446</v>
      </c>
      <c r="H329" s="49">
        <f>30+30</f>
        <v>60</v>
      </c>
      <c r="I329" s="64" t="s">
        <v>30</v>
      </c>
      <c r="J329" s="63">
        <v>2</v>
      </c>
      <c r="K329" s="49"/>
      <c r="L329" s="80"/>
    </row>
    <row r="330" ht="24" spans="1:12">
      <c r="A330" s="49"/>
      <c r="B330" s="49"/>
      <c r="C330" s="108"/>
      <c r="D330" s="49" t="s">
        <v>711</v>
      </c>
      <c r="E330" s="49" t="s">
        <v>714</v>
      </c>
      <c r="F330" s="63" t="s">
        <v>715</v>
      </c>
      <c r="G330" s="63" t="s">
        <v>716</v>
      </c>
      <c r="H330" s="49">
        <v>60</v>
      </c>
      <c r="I330" s="49">
        <v>2015</v>
      </c>
      <c r="J330" s="63">
        <v>1</v>
      </c>
      <c r="K330" s="49"/>
      <c r="L330" s="80"/>
    </row>
    <row r="331" ht="24" spans="1:12">
      <c r="A331" s="49"/>
      <c r="B331" s="49"/>
      <c r="C331" s="49" t="s">
        <v>717</v>
      </c>
      <c r="D331" s="49" t="s">
        <v>717</v>
      </c>
      <c r="E331" s="49" t="s">
        <v>718</v>
      </c>
      <c r="F331" s="63" t="s">
        <v>719</v>
      </c>
      <c r="G331" s="63" t="s">
        <v>17</v>
      </c>
      <c r="H331" s="49">
        <f>30+20+10</f>
        <v>60</v>
      </c>
      <c r="I331" s="64" t="s">
        <v>612</v>
      </c>
      <c r="J331" s="63">
        <v>3</v>
      </c>
      <c r="K331" s="49"/>
      <c r="L331" s="80"/>
    </row>
    <row r="332" ht="24" spans="1:12">
      <c r="A332" s="49"/>
      <c r="B332" s="49"/>
      <c r="C332" s="101" t="s">
        <v>720</v>
      </c>
      <c r="D332" s="49" t="s">
        <v>720</v>
      </c>
      <c r="E332" s="49" t="s">
        <v>721</v>
      </c>
      <c r="F332" s="63" t="s">
        <v>722</v>
      </c>
      <c r="G332" s="63" t="s">
        <v>17</v>
      </c>
      <c r="H332" s="49">
        <f>30+20+10</f>
        <v>60</v>
      </c>
      <c r="I332" s="64" t="s">
        <v>612</v>
      </c>
      <c r="J332" s="63">
        <v>3</v>
      </c>
      <c r="K332" s="49"/>
      <c r="L332" s="80"/>
    </row>
    <row r="333" ht="24" spans="1:12">
      <c r="A333" s="49"/>
      <c r="B333" s="49"/>
      <c r="C333" s="108"/>
      <c r="D333" s="49"/>
      <c r="E333" s="49" t="s">
        <v>723</v>
      </c>
      <c r="F333" s="63" t="s">
        <v>724</v>
      </c>
      <c r="G333" s="63" t="s">
        <v>17</v>
      </c>
      <c r="H333" s="49">
        <f>70+80+10</f>
        <v>160</v>
      </c>
      <c r="I333" s="64" t="s">
        <v>612</v>
      </c>
      <c r="J333" s="63">
        <v>3</v>
      </c>
      <c r="K333" s="49"/>
      <c r="L333" s="80"/>
    </row>
    <row r="334" s="127" customFormat="1" ht="24" spans="1:12">
      <c r="A334" s="142" t="s">
        <v>655</v>
      </c>
      <c r="B334" s="142" t="s">
        <v>683</v>
      </c>
      <c r="C334" s="142" t="s">
        <v>1074</v>
      </c>
      <c r="D334" s="143" t="s">
        <v>458</v>
      </c>
      <c r="E334" s="142"/>
      <c r="F334" s="144"/>
      <c r="G334" s="144"/>
      <c r="H334" s="145">
        <f>SUM(H316:H333)</f>
        <v>1368</v>
      </c>
      <c r="I334" s="142"/>
      <c r="J334" s="144">
        <f>SUM(J316:J333)</f>
        <v>39</v>
      </c>
      <c r="K334" s="112">
        <v>36</v>
      </c>
      <c r="L334" s="85">
        <v>1206.9</v>
      </c>
    </row>
    <row r="335" ht="24" spans="1:12">
      <c r="A335" s="49"/>
      <c r="B335" s="49" t="s">
        <v>725</v>
      </c>
      <c r="C335" s="101" t="s">
        <v>241</v>
      </c>
      <c r="D335" s="49" t="s">
        <v>241</v>
      </c>
      <c r="E335" s="49" t="s">
        <v>726</v>
      </c>
      <c r="F335" s="63" t="s">
        <v>727</v>
      </c>
      <c r="G335" s="63" t="s">
        <v>446</v>
      </c>
      <c r="H335" s="49">
        <v>30</v>
      </c>
      <c r="I335" s="49">
        <v>2017</v>
      </c>
      <c r="J335" s="49">
        <v>1</v>
      </c>
      <c r="K335" s="49"/>
      <c r="L335" s="80"/>
    </row>
    <row r="336" ht="24" spans="1:12">
      <c r="A336" s="49"/>
      <c r="B336" s="49"/>
      <c r="C336" s="109"/>
      <c r="D336" s="49" t="s">
        <v>241</v>
      </c>
      <c r="E336" s="49" t="s">
        <v>728</v>
      </c>
      <c r="F336" s="63" t="s">
        <v>729</v>
      </c>
      <c r="G336" s="63" t="s">
        <v>446</v>
      </c>
      <c r="H336" s="49">
        <v>30</v>
      </c>
      <c r="I336" s="49">
        <v>2017</v>
      </c>
      <c r="J336" s="49">
        <v>1</v>
      </c>
      <c r="K336" s="49"/>
      <c r="L336" s="80"/>
    </row>
    <row r="337" spans="1:12">
      <c r="A337" s="49"/>
      <c r="B337" s="49"/>
      <c r="C337" s="109"/>
      <c r="D337" s="49" t="s">
        <v>241</v>
      </c>
      <c r="E337" s="49" t="s">
        <v>730</v>
      </c>
      <c r="F337" s="63" t="s">
        <v>731</v>
      </c>
      <c r="G337" s="63" t="s">
        <v>488</v>
      </c>
      <c r="H337" s="49">
        <v>50</v>
      </c>
      <c r="I337" s="49">
        <v>2017</v>
      </c>
      <c r="J337" s="49">
        <v>1</v>
      </c>
      <c r="K337" s="49"/>
      <c r="L337" s="80"/>
    </row>
    <row r="338" spans="1:12">
      <c r="A338" s="49"/>
      <c r="B338" s="49"/>
      <c r="C338" s="108"/>
      <c r="D338" s="49" t="s">
        <v>241</v>
      </c>
      <c r="E338" s="49" t="s">
        <v>732</v>
      </c>
      <c r="F338" s="63" t="s">
        <v>733</v>
      </c>
      <c r="G338" s="63" t="s">
        <v>446</v>
      </c>
      <c r="H338" s="49">
        <v>30</v>
      </c>
      <c r="I338" s="49">
        <v>2017</v>
      </c>
      <c r="J338" s="49">
        <v>1</v>
      </c>
      <c r="K338" s="49"/>
      <c r="L338" s="80"/>
    </row>
    <row r="339" spans="1:12">
      <c r="A339" s="49"/>
      <c r="B339" s="49"/>
      <c r="C339" s="49" t="s">
        <v>643</v>
      </c>
      <c r="D339" s="49" t="s">
        <v>643</v>
      </c>
      <c r="E339" s="49" t="s">
        <v>734</v>
      </c>
      <c r="F339" s="63" t="s">
        <v>735</v>
      </c>
      <c r="G339" s="63" t="s">
        <v>736</v>
      </c>
      <c r="H339" s="49">
        <v>120</v>
      </c>
      <c r="I339" s="49">
        <v>2017</v>
      </c>
      <c r="J339" s="49">
        <v>1</v>
      </c>
      <c r="K339" s="49"/>
      <c r="L339" s="80"/>
    </row>
    <row r="340" spans="1:12">
      <c r="A340" s="49"/>
      <c r="B340" s="49"/>
      <c r="C340" s="49" t="s">
        <v>416</v>
      </c>
      <c r="D340" s="49" t="s">
        <v>416</v>
      </c>
      <c r="E340" s="49" t="s">
        <v>737</v>
      </c>
      <c r="F340" s="63" t="s">
        <v>738</v>
      </c>
      <c r="G340" s="63" t="s">
        <v>488</v>
      </c>
      <c r="H340" s="49">
        <v>80</v>
      </c>
      <c r="I340" s="49">
        <v>2017</v>
      </c>
      <c r="J340" s="49">
        <v>1</v>
      </c>
      <c r="K340" s="49"/>
      <c r="L340" s="80"/>
    </row>
    <row r="341" spans="1:12">
      <c r="A341" s="49"/>
      <c r="B341" s="49"/>
      <c r="C341" s="49" t="s">
        <v>708</v>
      </c>
      <c r="D341" s="49" t="s">
        <v>708</v>
      </c>
      <c r="E341" s="49" t="s">
        <v>739</v>
      </c>
      <c r="F341" s="63" t="s">
        <v>740</v>
      </c>
      <c r="G341" s="63" t="s">
        <v>488</v>
      </c>
      <c r="H341" s="49">
        <v>50</v>
      </c>
      <c r="I341" s="49">
        <v>2017</v>
      </c>
      <c r="J341" s="49">
        <v>1</v>
      </c>
      <c r="K341" s="49"/>
      <c r="L341" s="80"/>
    </row>
    <row r="342" ht="24" spans="1:12">
      <c r="A342" s="49"/>
      <c r="B342" s="49"/>
      <c r="C342" s="49" t="s">
        <v>711</v>
      </c>
      <c r="D342" s="49" t="s">
        <v>711</v>
      </c>
      <c r="E342" s="49" t="s">
        <v>741</v>
      </c>
      <c r="F342" s="63" t="s">
        <v>742</v>
      </c>
      <c r="G342" s="63" t="s">
        <v>446</v>
      </c>
      <c r="H342" s="49">
        <v>30</v>
      </c>
      <c r="I342" s="49">
        <v>2017</v>
      </c>
      <c r="J342" s="49">
        <v>1</v>
      </c>
      <c r="K342" s="49"/>
      <c r="L342" s="80"/>
    </row>
    <row r="343" ht="24" spans="1:12">
      <c r="A343" s="49"/>
      <c r="B343" s="49"/>
      <c r="C343" s="49" t="s">
        <v>717</v>
      </c>
      <c r="D343" s="49" t="s">
        <v>717</v>
      </c>
      <c r="E343" s="49" t="s">
        <v>743</v>
      </c>
      <c r="F343" s="63" t="s">
        <v>744</v>
      </c>
      <c r="G343" s="63" t="s">
        <v>446</v>
      </c>
      <c r="H343" s="49">
        <v>30</v>
      </c>
      <c r="I343" s="49">
        <v>2017</v>
      </c>
      <c r="J343" s="49">
        <v>1</v>
      </c>
      <c r="K343" s="49"/>
      <c r="L343" s="80"/>
    </row>
    <row r="344" ht="24" spans="1:12">
      <c r="A344" s="49"/>
      <c r="B344" s="49"/>
      <c r="C344" s="101" t="s">
        <v>720</v>
      </c>
      <c r="D344" s="49" t="s">
        <v>720</v>
      </c>
      <c r="E344" s="49" t="s">
        <v>745</v>
      </c>
      <c r="F344" s="63" t="s">
        <v>746</v>
      </c>
      <c r="G344" s="63" t="s">
        <v>446</v>
      </c>
      <c r="H344" s="49">
        <v>60</v>
      </c>
      <c r="I344" s="49">
        <v>2017</v>
      </c>
      <c r="J344" s="49">
        <v>1</v>
      </c>
      <c r="K344" s="49"/>
      <c r="L344" s="80"/>
    </row>
    <row r="345" ht="24" spans="1:12">
      <c r="A345" s="49"/>
      <c r="B345" s="49"/>
      <c r="C345" s="108"/>
      <c r="D345" s="49" t="s">
        <v>720</v>
      </c>
      <c r="E345" s="49" t="s">
        <v>747</v>
      </c>
      <c r="F345" s="63" t="s">
        <v>748</v>
      </c>
      <c r="G345" s="63" t="s">
        <v>446</v>
      </c>
      <c r="H345" s="49">
        <v>30</v>
      </c>
      <c r="I345" s="49">
        <v>2017</v>
      </c>
      <c r="J345" s="49">
        <v>1</v>
      </c>
      <c r="K345" s="49"/>
      <c r="L345" s="80"/>
    </row>
    <row r="346" spans="1:12">
      <c r="A346" s="49"/>
      <c r="B346" s="49"/>
      <c r="C346" s="101" t="s">
        <v>640</v>
      </c>
      <c r="D346" s="49" t="s">
        <v>640</v>
      </c>
      <c r="E346" s="49" t="s">
        <v>749</v>
      </c>
      <c r="F346" s="63" t="s">
        <v>750</v>
      </c>
      <c r="G346" s="63" t="s">
        <v>736</v>
      </c>
      <c r="H346" s="49">
        <v>60</v>
      </c>
      <c r="I346" s="49">
        <v>2017</v>
      </c>
      <c r="J346" s="49">
        <v>1</v>
      </c>
      <c r="K346" s="49"/>
      <c r="L346" s="80"/>
    </row>
    <row r="347" spans="1:12">
      <c r="A347" s="49"/>
      <c r="B347" s="49"/>
      <c r="C347" s="108"/>
      <c r="D347" s="49" t="s">
        <v>640</v>
      </c>
      <c r="E347" s="49" t="s">
        <v>751</v>
      </c>
      <c r="F347" s="63" t="s">
        <v>752</v>
      </c>
      <c r="G347" s="63" t="s">
        <v>753</v>
      </c>
      <c r="H347" s="49">
        <v>90</v>
      </c>
      <c r="I347" s="49">
        <v>2016</v>
      </c>
      <c r="J347" s="49">
        <v>1</v>
      </c>
      <c r="K347" s="49"/>
      <c r="L347" s="80"/>
    </row>
    <row r="348" spans="1:12">
      <c r="A348" s="49"/>
      <c r="B348" s="49"/>
      <c r="C348" s="48" t="s">
        <v>754</v>
      </c>
      <c r="D348" s="48" t="s">
        <v>754</v>
      </c>
      <c r="E348" s="48" t="s">
        <v>755</v>
      </c>
      <c r="F348" s="66" t="s">
        <v>756</v>
      </c>
      <c r="G348" s="66" t="s">
        <v>736</v>
      </c>
      <c r="H348" s="48">
        <v>50</v>
      </c>
      <c r="I348" s="48">
        <v>2017</v>
      </c>
      <c r="J348" s="48">
        <v>1</v>
      </c>
      <c r="K348" s="49"/>
      <c r="L348" s="80"/>
    </row>
    <row r="349" s="127" customFormat="1" ht="21" customHeight="1" spans="1:12">
      <c r="A349" s="142" t="s">
        <v>655</v>
      </c>
      <c r="B349" s="142" t="s">
        <v>725</v>
      </c>
      <c r="C349" s="142" t="s">
        <v>1075</v>
      </c>
      <c r="D349" s="143" t="s">
        <v>458</v>
      </c>
      <c r="E349" s="142"/>
      <c r="F349" s="144"/>
      <c r="G349" s="144"/>
      <c r="H349" s="144">
        <f>SUM(H335:H348)</f>
        <v>740</v>
      </c>
      <c r="I349" s="142"/>
      <c r="J349" s="144">
        <f>SUM(J335:J348)</f>
        <v>14</v>
      </c>
      <c r="K349" s="112">
        <v>14</v>
      </c>
      <c r="L349" s="85">
        <v>1074</v>
      </c>
    </row>
    <row r="350" ht="24" spans="1:12">
      <c r="A350" s="49"/>
      <c r="B350" s="49" t="s">
        <v>757</v>
      </c>
      <c r="C350" s="49" t="s">
        <v>758</v>
      </c>
      <c r="D350" s="49" t="s">
        <v>758</v>
      </c>
      <c r="E350" s="49" t="s">
        <v>759</v>
      </c>
      <c r="F350" s="63" t="s">
        <v>760</v>
      </c>
      <c r="G350" s="63" t="s">
        <v>543</v>
      </c>
      <c r="H350" s="49">
        <f>30+10</f>
        <v>40</v>
      </c>
      <c r="I350" s="64" t="s">
        <v>18</v>
      </c>
      <c r="J350" s="49">
        <v>2</v>
      </c>
      <c r="K350" s="49"/>
      <c r="L350" s="80"/>
    </row>
    <row r="351" ht="24" spans="1:12">
      <c r="A351" s="49"/>
      <c r="B351" s="49"/>
      <c r="C351" s="49" t="s">
        <v>761</v>
      </c>
      <c r="D351" s="49" t="s">
        <v>761</v>
      </c>
      <c r="E351" s="49" t="s">
        <v>762</v>
      </c>
      <c r="F351" s="63" t="s">
        <v>763</v>
      </c>
      <c r="G351" s="63" t="s">
        <v>462</v>
      </c>
      <c r="H351" s="49">
        <v>35</v>
      </c>
      <c r="I351" s="49">
        <v>2016</v>
      </c>
      <c r="J351" s="49">
        <v>1</v>
      </c>
      <c r="K351" s="49"/>
      <c r="L351" s="80"/>
    </row>
    <row r="352" spans="1:12">
      <c r="A352" s="49"/>
      <c r="B352" s="49"/>
      <c r="C352" s="49" t="s">
        <v>764</v>
      </c>
      <c r="D352" s="49" t="s">
        <v>764</v>
      </c>
      <c r="E352" s="49" t="s">
        <v>765</v>
      </c>
      <c r="F352" s="63" t="s">
        <v>766</v>
      </c>
      <c r="G352" s="63" t="s">
        <v>767</v>
      </c>
      <c r="H352" s="49">
        <v>35</v>
      </c>
      <c r="I352" s="49">
        <v>2015</v>
      </c>
      <c r="J352" s="49">
        <v>1</v>
      </c>
      <c r="K352" s="49"/>
      <c r="L352" s="80"/>
    </row>
    <row r="353" spans="1:12">
      <c r="A353" s="49"/>
      <c r="B353" s="49"/>
      <c r="C353" s="49" t="s">
        <v>768</v>
      </c>
      <c r="D353" s="49" t="s">
        <v>768</v>
      </c>
      <c r="E353" s="49" t="s">
        <v>769</v>
      </c>
      <c r="F353" s="63" t="s">
        <v>770</v>
      </c>
      <c r="G353" s="63" t="s">
        <v>543</v>
      </c>
      <c r="H353" s="49">
        <v>35</v>
      </c>
      <c r="I353" s="49">
        <v>2015</v>
      </c>
      <c r="J353" s="49">
        <v>1</v>
      </c>
      <c r="K353" s="49"/>
      <c r="L353" s="80"/>
    </row>
    <row r="354" ht="24" spans="1:12">
      <c r="A354" s="49"/>
      <c r="B354" s="49"/>
      <c r="C354" s="49" t="s">
        <v>771</v>
      </c>
      <c r="D354" s="49" t="s">
        <v>771</v>
      </c>
      <c r="E354" s="49" t="s">
        <v>772</v>
      </c>
      <c r="F354" s="63" t="s">
        <v>773</v>
      </c>
      <c r="G354" s="63" t="s">
        <v>543</v>
      </c>
      <c r="H354" s="49">
        <v>35</v>
      </c>
      <c r="I354" s="49">
        <v>2015</v>
      </c>
      <c r="J354" s="49">
        <v>1</v>
      </c>
      <c r="K354" s="49"/>
      <c r="L354" s="80"/>
    </row>
    <row r="355" spans="1:12">
      <c r="A355" s="49"/>
      <c r="B355" s="49"/>
      <c r="C355" s="101" t="s">
        <v>774</v>
      </c>
      <c r="D355" s="49" t="s">
        <v>774</v>
      </c>
      <c r="E355" s="49" t="s">
        <v>775</v>
      </c>
      <c r="F355" s="63" t="s">
        <v>776</v>
      </c>
      <c r="G355" s="63" t="s">
        <v>597</v>
      </c>
      <c r="H355" s="49">
        <v>40</v>
      </c>
      <c r="I355" s="49">
        <v>2016</v>
      </c>
      <c r="J355" s="49">
        <v>1</v>
      </c>
      <c r="K355" s="49"/>
      <c r="L355" s="80"/>
    </row>
    <row r="356" spans="1:12">
      <c r="A356" s="49"/>
      <c r="B356" s="49"/>
      <c r="C356" s="108"/>
      <c r="D356" s="49" t="s">
        <v>774</v>
      </c>
      <c r="E356" s="49" t="s">
        <v>777</v>
      </c>
      <c r="F356" s="63" t="s">
        <v>778</v>
      </c>
      <c r="G356" s="63" t="s">
        <v>779</v>
      </c>
      <c r="H356" s="49">
        <v>40</v>
      </c>
      <c r="I356" s="49">
        <v>2015</v>
      </c>
      <c r="J356" s="49">
        <v>1</v>
      </c>
      <c r="K356" s="49"/>
      <c r="L356" s="80"/>
    </row>
    <row r="357" ht="24" spans="1:12">
      <c r="A357" s="49"/>
      <c r="B357" s="49"/>
      <c r="C357" s="49" t="s">
        <v>780</v>
      </c>
      <c r="D357" s="49" t="s">
        <v>780</v>
      </c>
      <c r="E357" s="49" t="s">
        <v>781</v>
      </c>
      <c r="F357" s="63" t="s">
        <v>782</v>
      </c>
      <c r="G357" s="63" t="s">
        <v>462</v>
      </c>
      <c r="H357" s="49">
        <v>35</v>
      </c>
      <c r="I357" s="49">
        <v>2016</v>
      </c>
      <c r="J357" s="49">
        <v>1</v>
      </c>
      <c r="K357" s="49"/>
      <c r="L357" s="80"/>
    </row>
    <row r="358" spans="1:12">
      <c r="A358" s="49"/>
      <c r="B358" s="49"/>
      <c r="C358" s="49" t="s">
        <v>783</v>
      </c>
      <c r="D358" s="49" t="s">
        <v>783</v>
      </c>
      <c r="E358" s="49" t="s">
        <v>784</v>
      </c>
      <c r="F358" s="63" t="s">
        <v>785</v>
      </c>
      <c r="G358" s="63" t="s">
        <v>462</v>
      </c>
      <c r="H358" s="49">
        <v>35</v>
      </c>
      <c r="I358" s="49">
        <v>2016</v>
      </c>
      <c r="J358" s="49">
        <v>1</v>
      </c>
      <c r="K358" s="49"/>
      <c r="L358" s="80"/>
    </row>
    <row r="359" ht="24" spans="1:12">
      <c r="A359" s="49"/>
      <c r="B359" s="49"/>
      <c r="C359" s="49" t="s">
        <v>786</v>
      </c>
      <c r="D359" s="49" t="s">
        <v>786</v>
      </c>
      <c r="E359" s="49" t="s">
        <v>787</v>
      </c>
      <c r="F359" s="63" t="s">
        <v>788</v>
      </c>
      <c r="G359" s="63" t="s">
        <v>543</v>
      </c>
      <c r="H359" s="49">
        <v>35</v>
      </c>
      <c r="I359" s="49">
        <v>2015</v>
      </c>
      <c r="J359" s="49">
        <v>1</v>
      </c>
      <c r="K359" s="49"/>
      <c r="L359" s="80"/>
    </row>
    <row r="360" ht="24" spans="1:12">
      <c r="A360" s="49"/>
      <c r="B360" s="49"/>
      <c r="C360" s="49" t="s">
        <v>789</v>
      </c>
      <c r="D360" s="49" t="s">
        <v>789</v>
      </c>
      <c r="E360" s="49" t="s">
        <v>790</v>
      </c>
      <c r="F360" s="63" t="s">
        <v>791</v>
      </c>
      <c r="G360" s="63" t="s">
        <v>462</v>
      </c>
      <c r="H360" s="49">
        <v>35</v>
      </c>
      <c r="I360" s="49">
        <v>2016</v>
      </c>
      <c r="J360" s="49">
        <v>1</v>
      </c>
      <c r="K360" s="49"/>
      <c r="L360" s="80"/>
    </row>
    <row r="361" spans="1:12">
      <c r="A361" s="49"/>
      <c r="B361" s="49"/>
      <c r="C361" s="49" t="s">
        <v>792</v>
      </c>
      <c r="D361" s="49" t="s">
        <v>792</v>
      </c>
      <c r="E361" s="49" t="s">
        <v>793</v>
      </c>
      <c r="F361" s="63" t="s">
        <v>794</v>
      </c>
      <c r="G361" s="63" t="s">
        <v>795</v>
      </c>
      <c r="H361" s="49">
        <f>60+40</f>
        <v>100</v>
      </c>
      <c r="I361" s="64" t="s">
        <v>18</v>
      </c>
      <c r="J361" s="49">
        <v>2</v>
      </c>
      <c r="K361" s="49"/>
      <c r="L361" s="80"/>
    </row>
    <row r="362" ht="24" spans="1:12">
      <c r="A362" s="49"/>
      <c r="B362" s="49"/>
      <c r="C362" s="49" t="s">
        <v>796</v>
      </c>
      <c r="D362" s="49" t="s">
        <v>796</v>
      </c>
      <c r="E362" s="49" t="s">
        <v>797</v>
      </c>
      <c r="F362" s="63" t="s">
        <v>798</v>
      </c>
      <c r="G362" s="63" t="s">
        <v>446</v>
      </c>
      <c r="H362" s="49">
        <f>28+22</f>
        <v>50</v>
      </c>
      <c r="I362" s="49">
        <v>2017</v>
      </c>
      <c r="J362" s="49">
        <v>1</v>
      </c>
      <c r="K362" s="49"/>
      <c r="L362" s="80"/>
    </row>
    <row r="363" s="127" customFormat="1" ht="24" spans="1:12">
      <c r="A363" s="142" t="s">
        <v>655</v>
      </c>
      <c r="B363" s="142" t="s">
        <v>757</v>
      </c>
      <c r="C363" s="142" t="s">
        <v>1076</v>
      </c>
      <c r="D363" s="143" t="s">
        <v>458</v>
      </c>
      <c r="E363" s="142"/>
      <c r="F363" s="144"/>
      <c r="G363" s="144"/>
      <c r="H363" s="144">
        <f>SUM(H350:H362)</f>
        <v>550</v>
      </c>
      <c r="I363" s="142"/>
      <c r="J363" s="144">
        <f>SUM(J350:J362)</f>
        <v>15</v>
      </c>
      <c r="K363" s="112">
        <v>56</v>
      </c>
      <c r="L363" s="85">
        <v>1920</v>
      </c>
    </row>
    <row r="364" s="128" customFormat="1" spans="1:12">
      <c r="A364" s="147" t="s">
        <v>655</v>
      </c>
      <c r="B364" s="147"/>
      <c r="C364" s="147" t="s">
        <v>1077</v>
      </c>
      <c r="E364" s="147"/>
      <c r="F364" s="148"/>
      <c r="G364" s="148"/>
      <c r="H364" s="121">
        <f t="shared" ref="H364:L364" si="5">SUM(H315,H334,H349,H363)</f>
        <v>3853</v>
      </c>
      <c r="I364" s="121"/>
      <c r="J364" s="120">
        <f t="shared" si="5"/>
        <v>84</v>
      </c>
      <c r="K364" s="120">
        <f t="shared" si="5"/>
        <v>120</v>
      </c>
      <c r="L364" s="121">
        <f t="shared" si="5"/>
        <v>5324.4</v>
      </c>
    </row>
    <row r="365" ht="24" spans="1:12">
      <c r="A365" s="49" t="s">
        <v>799</v>
      </c>
      <c r="B365" s="49" t="s">
        <v>800</v>
      </c>
      <c r="C365" s="49" t="s">
        <v>801</v>
      </c>
      <c r="D365" s="49" t="s">
        <v>801</v>
      </c>
      <c r="E365" s="49" t="s">
        <v>802</v>
      </c>
      <c r="F365" s="63" t="s">
        <v>803</v>
      </c>
      <c r="G365" s="63" t="s">
        <v>462</v>
      </c>
      <c r="H365" s="49">
        <f>150+50</f>
        <v>200</v>
      </c>
      <c r="I365" s="64" t="s">
        <v>30</v>
      </c>
      <c r="J365" s="49">
        <v>2</v>
      </c>
      <c r="K365" s="79"/>
      <c r="L365" s="80"/>
    </row>
    <row r="366" spans="1:12">
      <c r="A366" s="49"/>
      <c r="B366" s="49"/>
      <c r="C366" s="49" t="s">
        <v>804</v>
      </c>
      <c r="D366" s="49" t="s">
        <v>804</v>
      </c>
      <c r="E366" s="49" t="s">
        <v>805</v>
      </c>
      <c r="F366" s="63" t="s">
        <v>806</v>
      </c>
      <c r="G366" s="63" t="s">
        <v>17</v>
      </c>
      <c r="H366" s="49">
        <v>200</v>
      </c>
      <c r="I366" s="49">
        <v>2015</v>
      </c>
      <c r="J366" s="49">
        <v>1</v>
      </c>
      <c r="K366" s="79"/>
      <c r="L366" s="80"/>
    </row>
    <row r="367" spans="1:12">
      <c r="A367" s="49"/>
      <c r="B367" s="49"/>
      <c r="C367" s="49" t="s">
        <v>807</v>
      </c>
      <c r="D367" s="49" t="s">
        <v>807</v>
      </c>
      <c r="E367" s="49" t="s">
        <v>808</v>
      </c>
      <c r="F367" s="63" t="s">
        <v>809</v>
      </c>
      <c r="G367" s="63" t="s">
        <v>17</v>
      </c>
      <c r="H367" s="49">
        <v>200</v>
      </c>
      <c r="I367" s="49">
        <v>2015</v>
      </c>
      <c r="J367" s="49">
        <v>1</v>
      </c>
      <c r="K367" s="79"/>
      <c r="L367" s="80"/>
    </row>
    <row r="368" s="127" customFormat="1" ht="24" spans="1:12">
      <c r="A368" s="142" t="s">
        <v>799</v>
      </c>
      <c r="B368" s="142" t="s">
        <v>800</v>
      </c>
      <c r="C368" s="142" t="s">
        <v>1078</v>
      </c>
      <c r="D368" s="143" t="s">
        <v>458</v>
      </c>
      <c r="E368" s="142"/>
      <c r="F368" s="144"/>
      <c r="G368" s="144"/>
      <c r="H368" s="144">
        <f>SUM(H365:H367)</f>
        <v>600</v>
      </c>
      <c r="I368" s="142"/>
      <c r="J368" s="144">
        <f>SUM(J365:J367)</f>
        <v>4</v>
      </c>
      <c r="K368" s="112">
        <v>3</v>
      </c>
      <c r="L368" s="85">
        <v>360</v>
      </c>
    </row>
    <row r="369" spans="1:12">
      <c r="A369" s="49"/>
      <c r="B369" s="49" t="s">
        <v>810</v>
      </c>
      <c r="C369" s="101" t="s">
        <v>11</v>
      </c>
      <c r="D369" s="49" t="s">
        <v>11</v>
      </c>
      <c r="E369" s="49" t="s">
        <v>811</v>
      </c>
      <c r="F369" s="63" t="s">
        <v>812</v>
      </c>
      <c r="G369" s="63" t="s">
        <v>813</v>
      </c>
      <c r="H369" s="49">
        <v>100</v>
      </c>
      <c r="I369" s="49">
        <v>2017</v>
      </c>
      <c r="J369" s="49">
        <v>1</v>
      </c>
      <c r="K369" s="49"/>
      <c r="L369" s="80"/>
    </row>
    <row r="370" spans="1:12">
      <c r="A370" s="49"/>
      <c r="B370" s="49"/>
      <c r="C370" s="109"/>
      <c r="D370" s="49" t="s">
        <v>11</v>
      </c>
      <c r="E370" s="49" t="s">
        <v>814</v>
      </c>
      <c r="F370" s="63" t="s">
        <v>815</v>
      </c>
      <c r="G370" s="63" t="s">
        <v>816</v>
      </c>
      <c r="H370" s="49">
        <v>300</v>
      </c>
      <c r="I370" s="49">
        <v>2017</v>
      </c>
      <c r="J370" s="49">
        <v>1</v>
      </c>
      <c r="K370" s="49"/>
      <c r="L370" s="80"/>
    </row>
    <row r="371" spans="1:12">
      <c r="A371" s="49"/>
      <c r="B371" s="49"/>
      <c r="C371" s="109"/>
      <c r="D371" s="49" t="s">
        <v>11</v>
      </c>
      <c r="E371" s="49" t="s">
        <v>817</v>
      </c>
      <c r="F371" s="63" t="s">
        <v>818</v>
      </c>
      <c r="G371" s="63" t="s">
        <v>819</v>
      </c>
      <c r="H371" s="49">
        <v>200</v>
      </c>
      <c r="I371" s="49">
        <v>2017</v>
      </c>
      <c r="J371" s="49">
        <v>1</v>
      </c>
      <c r="K371" s="49"/>
      <c r="L371" s="80"/>
    </row>
    <row r="372" spans="1:12">
      <c r="A372" s="49"/>
      <c r="B372" s="49"/>
      <c r="C372" s="109"/>
      <c r="D372" s="49" t="s">
        <v>11</v>
      </c>
      <c r="E372" s="49" t="s">
        <v>820</v>
      </c>
      <c r="F372" s="63" t="s">
        <v>821</v>
      </c>
      <c r="G372" s="63" t="s">
        <v>508</v>
      </c>
      <c r="H372" s="49">
        <v>200</v>
      </c>
      <c r="I372" s="49">
        <v>2017</v>
      </c>
      <c r="J372" s="49">
        <v>1</v>
      </c>
      <c r="K372" s="49"/>
      <c r="L372" s="80"/>
    </row>
    <row r="373" spans="1:12">
      <c r="A373" s="49"/>
      <c r="B373" s="49"/>
      <c r="C373" s="109"/>
      <c r="D373" s="49" t="s">
        <v>11</v>
      </c>
      <c r="E373" s="49" t="s">
        <v>822</v>
      </c>
      <c r="F373" s="63" t="s">
        <v>823</v>
      </c>
      <c r="G373" s="63" t="s">
        <v>824</v>
      </c>
      <c r="H373" s="49">
        <v>200</v>
      </c>
      <c r="I373" s="49">
        <v>2017</v>
      </c>
      <c r="J373" s="49">
        <v>1</v>
      </c>
      <c r="K373" s="49"/>
      <c r="L373" s="80"/>
    </row>
    <row r="374" spans="1:12">
      <c r="A374" s="49"/>
      <c r="B374" s="49"/>
      <c r="C374" s="108"/>
      <c r="D374" s="49" t="s">
        <v>11</v>
      </c>
      <c r="E374" s="49" t="s">
        <v>825</v>
      </c>
      <c r="F374" s="63" t="s">
        <v>826</v>
      </c>
      <c r="G374" s="63" t="s">
        <v>827</v>
      </c>
      <c r="H374" s="49">
        <v>150</v>
      </c>
      <c r="I374" s="49">
        <v>2017</v>
      </c>
      <c r="J374" s="49">
        <v>1</v>
      </c>
      <c r="K374" s="49"/>
      <c r="L374" s="80"/>
    </row>
    <row r="375" spans="1:12">
      <c r="A375" s="49"/>
      <c r="B375" s="49"/>
      <c r="C375" s="101" t="s">
        <v>70</v>
      </c>
      <c r="D375" s="49" t="s">
        <v>70</v>
      </c>
      <c r="E375" s="49" t="s">
        <v>828</v>
      </c>
      <c r="F375" s="63" t="s">
        <v>829</v>
      </c>
      <c r="G375" s="63" t="s">
        <v>813</v>
      </c>
      <c r="H375" s="49">
        <v>100</v>
      </c>
      <c r="I375" s="49">
        <v>2017</v>
      </c>
      <c r="J375" s="49">
        <v>1</v>
      </c>
      <c r="K375" s="49"/>
      <c r="L375" s="80"/>
    </row>
    <row r="376" spans="1:12">
      <c r="A376" s="49"/>
      <c r="B376" s="49"/>
      <c r="C376" s="109"/>
      <c r="D376" s="49" t="s">
        <v>70</v>
      </c>
      <c r="E376" s="49" t="s">
        <v>830</v>
      </c>
      <c r="F376" s="63" t="s">
        <v>831</v>
      </c>
      <c r="G376" s="63" t="s">
        <v>819</v>
      </c>
      <c r="H376" s="49">
        <v>200</v>
      </c>
      <c r="I376" s="49">
        <v>2017</v>
      </c>
      <c r="J376" s="49">
        <v>1</v>
      </c>
      <c r="K376" s="49"/>
      <c r="L376" s="80"/>
    </row>
    <row r="377" spans="1:12">
      <c r="A377" s="49"/>
      <c r="B377" s="49"/>
      <c r="C377" s="109"/>
      <c r="D377" s="49" t="s">
        <v>70</v>
      </c>
      <c r="E377" s="49" t="s">
        <v>832</v>
      </c>
      <c r="F377" s="63" t="s">
        <v>833</v>
      </c>
      <c r="G377" s="63" t="s">
        <v>508</v>
      </c>
      <c r="H377" s="49">
        <v>200</v>
      </c>
      <c r="I377" s="49">
        <v>2017</v>
      </c>
      <c r="J377" s="49">
        <v>1</v>
      </c>
      <c r="K377" s="49"/>
      <c r="L377" s="80"/>
    </row>
    <row r="378" spans="1:12">
      <c r="A378" s="49"/>
      <c r="B378" s="49"/>
      <c r="C378" s="109"/>
      <c r="D378" s="49" t="s">
        <v>70</v>
      </c>
      <c r="E378" s="49" t="s">
        <v>834</v>
      </c>
      <c r="F378" s="63" t="s">
        <v>835</v>
      </c>
      <c r="G378" s="63" t="s">
        <v>816</v>
      </c>
      <c r="H378" s="49">
        <v>300</v>
      </c>
      <c r="I378" s="49">
        <v>2017</v>
      </c>
      <c r="J378" s="49">
        <v>1</v>
      </c>
      <c r="K378" s="49"/>
      <c r="L378" s="80"/>
    </row>
    <row r="379" spans="1:12">
      <c r="A379" s="49"/>
      <c r="B379" s="49"/>
      <c r="C379" s="109"/>
      <c r="D379" s="49" t="s">
        <v>70</v>
      </c>
      <c r="E379" s="49" t="s">
        <v>836</v>
      </c>
      <c r="F379" s="63" t="s">
        <v>837</v>
      </c>
      <c r="G379" s="63" t="s">
        <v>824</v>
      </c>
      <c r="H379" s="49">
        <v>200</v>
      </c>
      <c r="I379" s="49">
        <v>2017</v>
      </c>
      <c r="J379" s="49">
        <v>1</v>
      </c>
      <c r="K379" s="49"/>
      <c r="L379" s="80"/>
    </row>
    <row r="380" spans="1:12">
      <c r="A380" s="49"/>
      <c r="B380" s="49"/>
      <c r="C380" s="109"/>
      <c r="D380" s="49" t="s">
        <v>70</v>
      </c>
      <c r="E380" s="49" t="s">
        <v>838</v>
      </c>
      <c r="F380" s="63" t="s">
        <v>839</v>
      </c>
      <c r="G380" s="63" t="s">
        <v>508</v>
      </c>
      <c r="H380" s="49">
        <v>200</v>
      </c>
      <c r="I380" s="49">
        <v>2017</v>
      </c>
      <c r="J380" s="49">
        <v>1</v>
      </c>
      <c r="K380" s="49"/>
      <c r="L380" s="80"/>
    </row>
    <row r="381" spans="1:12">
      <c r="A381" s="49"/>
      <c r="B381" s="49"/>
      <c r="C381" s="108"/>
      <c r="D381" s="49" t="s">
        <v>70</v>
      </c>
      <c r="E381" s="49" t="s">
        <v>840</v>
      </c>
      <c r="F381" s="63" t="s">
        <v>841</v>
      </c>
      <c r="G381" s="63" t="s">
        <v>462</v>
      </c>
      <c r="H381" s="49">
        <v>60</v>
      </c>
      <c r="I381" s="49">
        <v>2017</v>
      </c>
      <c r="J381" s="49">
        <v>1</v>
      </c>
      <c r="K381" s="49"/>
      <c r="L381" s="80"/>
    </row>
    <row r="382" spans="1:12">
      <c r="A382" s="49"/>
      <c r="B382" s="49"/>
      <c r="C382" s="101" t="s">
        <v>241</v>
      </c>
      <c r="D382" s="49" t="s">
        <v>241</v>
      </c>
      <c r="E382" s="49" t="s">
        <v>842</v>
      </c>
      <c r="F382" s="63" t="s">
        <v>843</v>
      </c>
      <c r="G382" s="63" t="s">
        <v>827</v>
      </c>
      <c r="H382" s="49">
        <v>145</v>
      </c>
      <c r="I382" s="49">
        <v>2017</v>
      </c>
      <c r="J382" s="49">
        <v>1</v>
      </c>
      <c r="K382" s="49"/>
      <c r="L382" s="80"/>
    </row>
    <row r="383" spans="1:12">
      <c r="A383" s="49"/>
      <c r="B383" s="49"/>
      <c r="C383" s="108"/>
      <c r="D383" s="49" t="s">
        <v>241</v>
      </c>
      <c r="E383" s="49" t="s">
        <v>844</v>
      </c>
      <c r="F383" s="63" t="s">
        <v>845</v>
      </c>
      <c r="G383" s="63" t="s">
        <v>813</v>
      </c>
      <c r="H383" s="49">
        <v>100</v>
      </c>
      <c r="I383" s="49">
        <v>2017</v>
      </c>
      <c r="J383" s="49">
        <v>1</v>
      </c>
      <c r="K383" s="49"/>
      <c r="L383" s="80"/>
    </row>
    <row r="384" spans="1:12">
      <c r="A384" s="49"/>
      <c r="B384" s="49"/>
      <c r="C384" s="49" t="s">
        <v>329</v>
      </c>
      <c r="D384" s="49" t="s">
        <v>329</v>
      </c>
      <c r="E384" s="49" t="s">
        <v>846</v>
      </c>
      <c r="F384" s="63" t="s">
        <v>847</v>
      </c>
      <c r="G384" s="63" t="s">
        <v>827</v>
      </c>
      <c r="H384" s="49">
        <v>145</v>
      </c>
      <c r="I384" s="49">
        <v>2017</v>
      </c>
      <c r="J384" s="49">
        <v>1</v>
      </c>
      <c r="K384" s="49"/>
      <c r="L384" s="80"/>
    </row>
    <row r="385" spans="1:12">
      <c r="A385" s="49"/>
      <c r="B385" s="49"/>
      <c r="C385" s="49" t="s">
        <v>285</v>
      </c>
      <c r="D385" s="49" t="s">
        <v>285</v>
      </c>
      <c r="E385" s="49" t="s">
        <v>848</v>
      </c>
      <c r="F385" s="63" t="s">
        <v>849</v>
      </c>
      <c r="G385" s="63" t="s">
        <v>508</v>
      </c>
      <c r="H385" s="49">
        <v>200</v>
      </c>
      <c r="I385" s="49">
        <v>2017</v>
      </c>
      <c r="J385" s="49">
        <v>1</v>
      </c>
      <c r="K385" s="49"/>
      <c r="L385" s="80"/>
    </row>
    <row r="386" spans="1:12">
      <c r="A386" s="49"/>
      <c r="B386" s="49"/>
      <c r="C386" s="49" t="s">
        <v>468</v>
      </c>
      <c r="D386" s="49" t="s">
        <v>468</v>
      </c>
      <c r="E386" s="49" t="s">
        <v>850</v>
      </c>
      <c r="F386" s="63" t="s">
        <v>851</v>
      </c>
      <c r="G386" s="63" t="s">
        <v>813</v>
      </c>
      <c r="H386" s="49">
        <v>100</v>
      </c>
      <c r="I386" s="49">
        <v>2017</v>
      </c>
      <c r="J386" s="49">
        <v>1</v>
      </c>
      <c r="K386" s="49"/>
      <c r="L386" s="80"/>
    </row>
    <row r="387" ht="24" spans="1:12">
      <c r="A387" s="49"/>
      <c r="B387" s="49"/>
      <c r="C387" s="49" t="s">
        <v>711</v>
      </c>
      <c r="D387" s="49" t="s">
        <v>711</v>
      </c>
      <c r="E387" s="49" t="s">
        <v>852</v>
      </c>
      <c r="F387" s="63" t="s">
        <v>853</v>
      </c>
      <c r="G387" s="63" t="s">
        <v>824</v>
      </c>
      <c r="H387" s="49">
        <v>200</v>
      </c>
      <c r="I387" s="49">
        <v>2017</v>
      </c>
      <c r="J387" s="49">
        <v>1</v>
      </c>
      <c r="K387" s="49"/>
      <c r="L387" s="80"/>
    </row>
    <row r="388" spans="1:12">
      <c r="A388" s="49"/>
      <c r="B388" s="49"/>
      <c r="C388" s="101" t="s">
        <v>854</v>
      </c>
      <c r="D388" s="49" t="s">
        <v>854</v>
      </c>
      <c r="E388" s="49" t="s">
        <v>855</v>
      </c>
      <c r="F388" s="63" t="s">
        <v>856</v>
      </c>
      <c r="G388" s="63" t="s">
        <v>508</v>
      </c>
      <c r="H388" s="49">
        <v>200</v>
      </c>
      <c r="I388" s="49">
        <v>2017</v>
      </c>
      <c r="J388" s="49">
        <v>1</v>
      </c>
      <c r="K388" s="49"/>
      <c r="L388" s="80"/>
    </row>
    <row r="389" spans="1:12">
      <c r="A389" s="49"/>
      <c r="B389" s="49"/>
      <c r="C389" s="109"/>
      <c r="D389" s="49" t="s">
        <v>854</v>
      </c>
      <c r="E389" s="49" t="s">
        <v>857</v>
      </c>
      <c r="F389" s="63" t="s">
        <v>858</v>
      </c>
      <c r="G389" s="63" t="s">
        <v>827</v>
      </c>
      <c r="H389" s="49">
        <v>145</v>
      </c>
      <c r="I389" s="49">
        <v>2017</v>
      </c>
      <c r="J389" s="49">
        <v>1</v>
      </c>
      <c r="K389" s="49"/>
      <c r="L389" s="80"/>
    </row>
    <row r="390" spans="1:12">
      <c r="A390" s="49"/>
      <c r="B390" s="49"/>
      <c r="C390" s="109"/>
      <c r="D390" s="49" t="s">
        <v>854</v>
      </c>
      <c r="E390" s="49" t="s">
        <v>859</v>
      </c>
      <c r="F390" s="63" t="s">
        <v>860</v>
      </c>
      <c r="G390" s="63" t="s">
        <v>813</v>
      </c>
      <c r="H390" s="49">
        <v>100</v>
      </c>
      <c r="I390" s="49">
        <v>2017</v>
      </c>
      <c r="J390" s="49">
        <v>1</v>
      </c>
      <c r="K390" s="49"/>
      <c r="L390" s="80"/>
    </row>
    <row r="391" spans="1:12">
      <c r="A391" s="49"/>
      <c r="B391" s="49"/>
      <c r="C391" s="108"/>
      <c r="D391" s="49" t="s">
        <v>854</v>
      </c>
      <c r="E391" s="49" t="s">
        <v>861</v>
      </c>
      <c r="F391" s="63" t="s">
        <v>862</v>
      </c>
      <c r="G391" s="63" t="s">
        <v>813</v>
      </c>
      <c r="H391" s="49">
        <v>100</v>
      </c>
      <c r="I391" s="49">
        <v>2017</v>
      </c>
      <c r="J391" s="49">
        <v>1</v>
      </c>
      <c r="K391" s="49"/>
      <c r="L391" s="80"/>
    </row>
    <row r="392" spans="1:12">
      <c r="A392" s="49"/>
      <c r="B392" s="49"/>
      <c r="C392" s="101" t="s">
        <v>578</v>
      </c>
      <c r="D392" s="49" t="s">
        <v>578</v>
      </c>
      <c r="E392" s="49" t="s">
        <v>863</v>
      </c>
      <c r="F392" s="63" t="s">
        <v>864</v>
      </c>
      <c r="G392" s="63" t="s">
        <v>827</v>
      </c>
      <c r="H392" s="49">
        <v>145</v>
      </c>
      <c r="I392" s="49">
        <v>2017</v>
      </c>
      <c r="J392" s="49">
        <v>1</v>
      </c>
      <c r="K392" s="49"/>
      <c r="L392" s="80"/>
    </row>
    <row r="393" spans="1:12">
      <c r="A393" s="49"/>
      <c r="B393" s="49"/>
      <c r="C393" s="108"/>
      <c r="D393" s="49" t="s">
        <v>578</v>
      </c>
      <c r="E393" s="49" t="s">
        <v>865</v>
      </c>
      <c r="F393" s="63" t="s">
        <v>866</v>
      </c>
      <c r="G393" s="63" t="s">
        <v>462</v>
      </c>
      <c r="H393" s="49">
        <v>60</v>
      </c>
      <c r="I393" s="49">
        <v>2017</v>
      </c>
      <c r="J393" s="49">
        <v>1</v>
      </c>
      <c r="K393" s="49"/>
      <c r="L393" s="80"/>
    </row>
    <row r="394" spans="1:12">
      <c r="A394" s="49"/>
      <c r="B394" s="49"/>
      <c r="C394" s="101" t="s">
        <v>867</v>
      </c>
      <c r="D394" s="49" t="s">
        <v>867</v>
      </c>
      <c r="E394" s="49" t="s">
        <v>868</v>
      </c>
      <c r="F394" s="63" t="s">
        <v>869</v>
      </c>
      <c r="G394" s="63" t="s">
        <v>508</v>
      </c>
      <c r="H394" s="49">
        <v>200</v>
      </c>
      <c r="I394" s="49">
        <v>2017</v>
      </c>
      <c r="J394" s="49">
        <v>1</v>
      </c>
      <c r="K394" s="49"/>
      <c r="L394" s="80"/>
    </row>
    <row r="395" spans="1:12">
      <c r="A395" s="49"/>
      <c r="B395" s="49"/>
      <c r="C395" s="109"/>
      <c r="D395" s="49" t="s">
        <v>867</v>
      </c>
      <c r="E395" s="49" t="s">
        <v>870</v>
      </c>
      <c r="F395" s="63" t="s">
        <v>871</v>
      </c>
      <c r="G395" s="63" t="s">
        <v>816</v>
      </c>
      <c r="H395" s="49">
        <v>260</v>
      </c>
      <c r="I395" s="49">
        <v>2017</v>
      </c>
      <c r="J395" s="49">
        <v>1</v>
      </c>
      <c r="K395" s="49"/>
      <c r="L395" s="80"/>
    </row>
    <row r="396" spans="1:12">
      <c r="A396" s="49"/>
      <c r="B396" s="49"/>
      <c r="C396" s="108"/>
      <c r="D396" s="49" t="s">
        <v>867</v>
      </c>
      <c r="E396" s="49" t="s">
        <v>872</v>
      </c>
      <c r="F396" s="63" t="s">
        <v>873</v>
      </c>
      <c r="G396" s="63" t="s">
        <v>813</v>
      </c>
      <c r="H396" s="49">
        <v>100</v>
      </c>
      <c r="I396" s="49">
        <v>2017</v>
      </c>
      <c r="J396" s="49">
        <v>1</v>
      </c>
      <c r="K396" s="49"/>
      <c r="L396" s="80"/>
    </row>
    <row r="397" s="127" customFormat="1" ht="24" spans="1:12">
      <c r="A397" s="142" t="s">
        <v>799</v>
      </c>
      <c r="B397" s="142" t="s">
        <v>810</v>
      </c>
      <c r="C397" s="142" t="s">
        <v>1079</v>
      </c>
      <c r="D397" s="143" t="s">
        <v>458</v>
      </c>
      <c r="E397" s="142"/>
      <c r="F397" s="144"/>
      <c r="G397" s="144"/>
      <c r="H397" s="144">
        <f>SUM(H369:H396)</f>
        <v>4610</v>
      </c>
      <c r="I397" s="142"/>
      <c r="J397" s="144">
        <f>SUM(J369:J396)</f>
        <v>28</v>
      </c>
      <c r="K397" s="112">
        <v>30</v>
      </c>
      <c r="L397" s="85">
        <v>4324.2</v>
      </c>
    </row>
    <row r="398" s="128" customFormat="1" ht="24" spans="1:12">
      <c r="A398" s="147" t="s">
        <v>799</v>
      </c>
      <c r="B398" s="147"/>
      <c r="C398" s="147" t="s">
        <v>1080</v>
      </c>
      <c r="D398" s="147" t="s">
        <v>136</v>
      </c>
      <c r="E398" s="147"/>
      <c r="F398" s="148"/>
      <c r="G398" s="148"/>
      <c r="H398" s="121">
        <f t="shared" ref="H398:L398" si="6">SUM(H368,H397)</f>
        <v>5210</v>
      </c>
      <c r="I398" s="121"/>
      <c r="J398" s="120">
        <f t="shared" si="6"/>
        <v>32</v>
      </c>
      <c r="K398" s="120">
        <f t="shared" si="6"/>
        <v>33</v>
      </c>
      <c r="L398" s="121">
        <f t="shared" si="6"/>
        <v>4684.2</v>
      </c>
    </row>
    <row r="399" ht="36" spans="1:12">
      <c r="A399" s="49" t="s">
        <v>874</v>
      </c>
      <c r="B399" s="49" t="s">
        <v>875</v>
      </c>
      <c r="C399" s="49" t="s">
        <v>876</v>
      </c>
      <c r="D399" s="49" t="s">
        <v>876</v>
      </c>
      <c r="E399" s="49" t="s">
        <v>877</v>
      </c>
      <c r="F399" s="63" t="s">
        <v>878</v>
      </c>
      <c r="G399" s="63" t="s">
        <v>779</v>
      </c>
      <c r="H399" s="49">
        <v>30</v>
      </c>
      <c r="I399" s="49">
        <v>2016</v>
      </c>
      <c r="J399" s="49">
        <v>1</v>
      </c>
      <c r="K399" s="49"/>
      <c r="L399" s="80"/>
    </row>
    <row r="400" spans="1:12">
      <c r="A400" s="49"/>
      <c r="B400" s="49"/>
      <c r="C400" s="49" t="s">
        <v>764</v>
      </c>
      <c r="D400" s="49" t="s">
        <v>764</v>
      </c>
      <c r="E400" s="49" t="s">
        <v>879</v>
      </c>
      <c r="F400" s="63" t="s">
        <v>880</v>
      </c>
      <c r="G400" s="63" t="s">
        <v>779</v>
      </c>
      <c r="H400" s="49">
        <v>30</v>
      </c>
      <c r="I400" s="49">
        <v>2016</v>
      </c>
      <c r="J400" s="49">
        <v>1</v>
      </c>
      <c r="K400" s="49"/>
      <c r="L400" s="80"/>
    </row>
    <row r="401" ht="24" spans="1:12">
      <c r="A401" s="49"/>
      <c r="B401" s="49"/>
      <c r="C401" s="49" t="s">
        <v>881</v>
      </c>
      <c r="D401" s="49" t="s">
        <v>881</v>
      </c>
      <c r="E401" s="49" t="s">
        <v>882</v>
      </c>
      <c r="F401" s="63" t="s">
        <v>883</v>
      </c>
      <c r="G401" s="63" t="s">
        <v>736</v>
      </c>
      <c r="H401" s="49">
        <v>50</v>
      </c>
      <c r="I401" s="49">
        <v>2017</v>
      </c>
      <c r="J401" s="49">
        <v>1</v>
      </c>
      <c r="K401" s="49"/>
      <c r="L401" s="80"/>
    </row>
    <row r="402" spans="1:12">
      <c r="A402" s="49"/>
      <c r="B402" s="49"/>
      <c r="C402" s="49" t="s">
        <v>890</v>
      </c>
      <c r="D402" s="49" t="s">
        <v>890</v>
      </c>
      <c r="E402" s="49" t="s">
        <v>891</v>
      </c>
      <c r="F402" s="63" t="s">
        <v>892</v>
      </c>
      <c r="G402" s="63" t="s">
        <v>779</v>
      </c>
      <c r="H402" s="49">
        <v>30</v>
      </c>
      <c r="I402" s="49">
        <v>2016</v>
      </c>
      <c r="J402" s="49">
        <v>1</v>
      </c>
      <c r="K402" s="49"/>
      <c r="L402" s="80"/>
    </row>
    <row r="403" ht="24" spans="1:12">
      <c r="A403" s="49"/>
      <c r="B403" s="49"/>
      <c r="C403" s="49" t="s">
        <v>893</v>
      </c>
      <c r="D403" s="49" t="s">
        <v>893</v>
      </c>
      <c r="E403" s="49" t="s">
        <v>894</v>
      </c>
      <c r="F403" s="63" t="s">
        <v>895</v>
      </c>
      <c r="G403" s="63" t="s">
        <v>779</v>
      </c>
      <c r="H403" s="49">
        <v>30</v>
      </c>
      <c r="I403" s="49">
        <v>2016</v>
      </c>
      <c r="J403" s="49">
        <v>1</v>
      </c>
      <c r="K403" s="49"/>
      <c r="L403" s="80"/>
    </row>
    <row r="404" spans="1:12">
      <c r="A404" s="49"/>
      <c r="B404" s="49"/>
      <c r="C404" s="49" t="s">
        <v>896</v>
      </c>
      <c r="D404" s="49" t="s">
        <v>896</v>
      </c>
      <c r="E404" s="49" t="s">
        <v>897</v>
      </c>
      <c r="F404" s="63" t="s">
        <v>898</v>
      </c>
      <c r="G404" s="63" t="s">
        <v>779</v>
      </c>
      <c r="H404" s="49">
        <v>30</v>
      </c>
      <c r="I404" s="49">
        <v>2016</v>
      </c>
      <c r="J404" s="49">
        <v>1</v>
      </c>
      <c r="K404" s="49"/>
      <c r="L404" s="80"/>
    </row>
    <row r="405" spans="1:12">
      <c r="A405" s="49"/>
      <c r="B405" s="49"/>
      <c r="C405" s="49" t="s">
        <v>905</v>
      </c>
      <c r="D405" s="49" t="s">
        <v>905</v>
      </c>
      <c r="E405" s="49" t="s">
        <v>906</v>
      </c>
      <c r="F405" s="63" t="s">
        <v>907</v>
      </c>
      <c r="G405" s="63" t="s">
        <v>736</v>
      </c>
      <c r="H405" s="49">
        <v>50</v>
      </c>
      <c r="I405" s="49">
        <v>2017</v>
      </c>
      <c r="J405" s="49">
        <v>1</v>
      </c>
      <c r="K405" s="49"/>
      <c r="L405" s="80"/>
    </row>
    <row r="406" ht="24" spans="1:12">
      <c r="A406" s="49"/>
      <c r="B406" s="49"/>
      <c r="C406" s="49" t="s">
        <v>914</v>
      </c>
      <c r="D406" s="49" t="s">
        <v>914</v>
      </c>
      <c r="E406" s="49" t="s">
        <v>915</v>
      </c>
      <c r="F406" s="63" t="s">
        <v>916</v>
      </c>
      <c r="G406" s="63" t="s">
        <v>736</v>
      </c>
      <c r="H406" s="49">
        <v>50</v>
      </c>
      <c r="I406" s="49">
        <v>2017</v>
      </c>
      <c r="J406" s="49">
        <v>1</v>
      </c>
      <c r="K406" s="49"/>
      <c r="L406" s="80"/>
    </row>
    <row r="407" ht="24" spans="1:12">
      <c r="A407" s="49"/>
      <c r="B407" s="49"/>
      <c r="C407" s="49" t="s">
        <v>917</v>
      </c>
      <c r="D407" s="49" t="s">
        <v>917</v>
      </c>
      <c r="E407" s="49" t="s">
        <v>918</v>
      </c>
      <c r="F407" s="63" t="s">
        <v>919</v>
      </c>
      <c r="G407" s="63" t="s">
        <v>779</v>
      </c>
      <c r="H407" s="49">
        <v>30</v>
      </c>
      <c r="I407" s="49">
        <v>2016</v>
      </c>
      <c r="J407" s="49">
        <v>1</v>
      </c>
      <c r="K407" s="49"/>
      <c r="L407" s="80"/>
    </row>
    <row r="408" spans="1:12">
      <c r="A408" s="49"/>
      <c r="B408" s="49"/>
      <c r="C408" s="49" t="s">
        <v>920</v>
      </c>
      <c r="D408" s="49" t="s">
        <v>920</v>
      </c>
      <c r="E408" s="49" t="s">
        <v>921</v>
      </c>
      <c r="F408" s="63" t="s">
        <v>922</v>
      </c>
      <c r="G408" s="63" t="s">
        <v>779</v>
      </c>
      <c r="H408" s="49">
        <v>30</v>
      </c>
      <c r="I408" s="49">
        <v>2016</v>
      </c>
      <c r="J408" s="49">
        <v>1</v>
      </c>
      <c r="K408" s="49"/>
      <c r="L408" s="80"/>
    </row>
    <row r="409" spans="1:12">
      <c r="A409" s="49"/>
      <c r="B409" s="49"/>
      <c r="C409" s="49" t="s">
        <v>923</v>
      </c>
      <c r="D409" s="49" t="s">
        <v>923</v>
      </c>
      <c r="E409" s="49" t="s">
        <v>924</v>
      </c>
      <c r="F409" s="63" t="s">
        <v>925</v>
      </c>
      <c r="G409" s="63" t="s">
        <v>779</v>
      </c>
      <c r="H409" s="49">
        <v>30</v>
      </c>
      <c r="I409" s="49">
        <v>2016</v>
      </c>
      <c r="J409" s="49">
        <v>1</v>
      </c>
      <c r="K409" s="49"/>
      <c r="L409" s="80"/>
    </row>
    <row r="410" spans="1:12">
      <c r="A410" s="49"/>
      <c r="B410" s="49"/>
      <c r="C410" s="49" t="s">
        <v>926</v>
      </c>
      <c r="D410" s="49" t="s">
        <v>926</v>
      </c>
      <c r="E410" s="49" t="s">
        <v>927</v>
      </c>
      <c r="F410" s="63" t="s">
        <v>928</v>
      </c>
      <c r="G410" s="63" t="s">
        <v>779</v>
      </c>
      <c r="H410" s="49">
        <v>50</v>
      </c>
      <c r="I410" s="49">
        <v>2016</v>
      </c>
      <c r="J410" s="49">
        <v>1</v>
      </c>
      <c r="K410" s="49"/>
      <c r="L410" s="80"/>
    </row>
    <row r="411" spans="1:12">
      <c r="A411" s="49"/>
      <c r="B411" s="49"/>
      <c r="C411" s="49" t="s">
        <v>929</v>
      </c>
      <c r="D411" s="49" t="s">
        <v>929</v>
      </c>
      <c r="E411" s="49" t="s">
        <v>930</v>
      </c>
      <c r="F411" s="63" t="s">
        <v>931</v>
      </c>
      <c r="G411" s="63" t="s">
        <v>779</v>
      </c>
      <c r="H411" s="49">
        <v>50</v>
      </c>
      <c r="I411" s="49">
        <v>2016</v>
      </c>
      <c r="J411" s="49">
        <v>1</v>
      </c>
      <c r="K411" s="49"/>
      <c r="L411" s="80"/>
    </row>
    <row r="412" spans="1:12">
      <c r="A412" s="49"/>
      <c r="B412" s="49"/>
      <c r="C412" s="49" t="s">
        <v>938</v>
      </c>
      <c r="D412" s="49" t="s">
        <v>938</v>
      </c>
      <c r="E412" s="49" t="s">
        <v>939</v>
      </c>
      <c r="F412" s="63" t="s">
        <v>940</v>
      </c>
      <c r="G412" s="63" t="s">
        <v>779</v>
      </c>
      <c r="H412" s="49">
        <v>50</v>
      </c>
      <c r="I412" s="49">
        <v>2016</v>
      </c>
      <c r="J412" s="49">
        <v>1</v>
      </c>
      <c r="K412" s="49"/>
      <c r="L412" s="80"/>
    </row>
    <row r="413" ht="24" spans="1:12">
      <c r="A413" s="49"/>
      <c r="B413" s="49"/>
      <c r="C413" s="49" t="s">
        <v>941</v>
      </c>
      <c r="D413" s="49" t="s">
        <v>941</v>
      </c>
      <c r="E413" s="49" t="s">
        <v>942</v>
      </c>
      <c r="F413" s="63" t="s">
        <v>943</v>
      </c>
      <c r="G413" s="63" t="s">
        <v>597</v>
      </c>
      <c r="H413" s="49">
        <v>170</v>
      </c>
      <c r="I413" s="49">
        <v>2017</v>
      </c>
      <c r="J413" s="49">
        <v>1</v>
      </c>
      <c r="K413" s="49"/>
      <c r="L413" s="80"/>
    </row>
    <row r="414" ht="24" spans="1:12">
      <c r="A414" s="49"/>
      <c r="B414" s="49"/>
      <c r="C414" s="49" t="s">
        <v>941</v>
      </c>
      <c r="D414" s="49" t="s">
        <v>941</v>
      </c>
      <c r="E414" s="49" t="s">
        <v>944</v>
      </c>
      <c r="F414" s="63" t="s">
        <v>945</v>
      </c>
      <c r="G414" s="63" t="s">
        <v>597</v>
      </c>
      <c r="H414" s="49">
        <v>30</v>
      </c>
      <c r="I414" s="49">
        <v>2017</v>
      </c>
      <c r="J414" s="49">
        <v>1</v>
      </c>
      <c r="K414" s="49"/>
      <c r="L414" s="80"/>
    </row>
    <row r="415" spans="1:12">
      <c r="A415" s="49"/>
      <c r="B415" s="49"/>
      <c r="C415" s="49" t="s">
        <v>946</v>
      </c>
      <c r="D415" s="49" t="s">
        <v>946</v>
      </c>
      <c r="E415" s="49" t="s">
        <v>947</v>
      </c>
      <c r="F415" s="63" t="s">
        <v>948</v>
      </c>
      <c r="G415" s="63" t="s">
        <v>736</v>
      </c>
      <c r="H415" s="49">
        <v>50</v>
      </c>
      <c r="I415" s="49">
        <v>2017</v>
      </c>
      <c r="J415" s="49">
        <v>1</v>
      </c>
      <c r="K415" s="49"/>
      <c r="L415" s="80"/>
    </row>
    <row r="416" spans="1:12">
      <c r="A416" s="49"/>
      <c r="B416" s="49"/>
      <c r="C416" s="49" t="s">
        <v>949</v>
      </c>
      <c r="D416" s="49" t="s">
        <v>949</v>
      </c>
      <c r="E416" s="49" t="s">
        <v>950</v>
      </c>
      <c r="F416" s="63" t="s">
        <v>951</v>
      </c>
      <c r="G416" s="63" t="s">
        <v>736</v>
      </c>
      <c r="H416" s="49">
        <v>50</v>
      </c>
      <c r="I416" s="49">
        <v>2017</v>
      </c>
      <c r="J416" s="49">
        <v>1</v>
      </c>
      <c r="K416" s="49"/>
      <c r="L416" s="80"/>
    </row>
    <row r="417" ht="24" spans="1:12">
      <c r="A417" s="49"/>
      <c r="B417" s="49"/>
      <c r="C417" s="49" t="s">
        <v>952</v>
      </c>
      <c r="D417" s="49" t="s">
        <v>952</v>
      </c>
      <c r="E417" s="49" t="s">
        <v>953</v>
      </c>
      <c r="F417" s="63" t="s">
        <v>954</v>
      </c>
      <c r="G417" s="63" t="s">
        <v>736</v>
      </c>
      <c r="H417" s="49">
        <v>50</v>
      </c>
      <c r="I417" s="49">
        <v>2017</v>
      </c>
      <c r="J417" s="49">
        <v>1</v>
      </c>
      <c r="K417" s="49"/>
      <c r="L417" s="80"/>
    </row>
    <row r="418" spans="1:12">
      <c r="A418" s="49"/>
      <c r="B418" s="49"/>
      <c r="C418" s="49" t="s">
        <v>955</v>
      </c>
      <c r="D418" s="49" t="s">
        <v>955</v>
      </c>
      <c r="E418" s="49" t="s">
        <v>956</v>
      </c>
      <c r="F418" s="63" t="s">
        <v>957</v>
      </c>
      <c r="G418" s="63" t="s">
        <v>736</v>
      </c>
      <c r="H418" s="49">
        <v>50</v>
      </c>
      <c r="I418" s="49">
        <v>2017</v>
      </c>
      <c r="J418" s="49">
        <v>1</v>
      </c>
      <c r="K418" s="49"/>
      <c r="L418" s="80"/>
    </row>
    <row r="419" ht="24" spans="1:12">
      <c r="A419" s="49"/>
      <c r="B419" s="49"/>
      <c r="C419" s="49" t="s">
        <v>958</v>
      </c>
      <c r="D419" s="49" t="s">
        <v>958</v>
      </c>
      <c r="E419" s="49" t="s">
        <v>959</v>
      </c>
      <c r="F419" s="63" t="s">
        <v>960</v>
      </c>
      <c r="G419" s="63" t="s">
        <v>736</v>
      </c>
      <c r="H419" s="49">
        <v>50</v>
      </c>
      <c r="I419" s="49">
        <v>2017</v>
      </c>
      <c r="J419" s="49">
        <v>1</v>
      </c>
      <c r="K419" s="49"/>
      <c r="L419" s="80"/>
    </row>
    <row r="420" spans="1:12">
      <c r="A420" s="49"/>
      <c r="B420" s="49"/>
      <c r="C420" s="49" t="s">
        <v>961</v>
      </c>
      <c r="D420" s="49" t="s">
        <v>961</v>
      </c>
      <c r="E420" s="49" t="s">
        <v>962</v>
      </c>
      <c r="F420" s="63" t="s">
        <v>963</v>
      </c>
      <c r="G420" s="63" t="s">
        <v>736</v>
      </c>
      <c r="H420" s="49">
        <v>50</v>
      </c>
      <c r="I420" s="49">
        <v>2017</v>
      </c>
      <c r="J420" s="49">
        <v>1</v>
      </c>
      <c r="K420" s="49"/>
      <c r="L420" s="80"/>
    </row>
    <row r="421" ht="24" spans="1:12">
      <c r="A421" s="49"/>
      <c r="B421" s="49"/>
      <c r="C421" s="49" t="s">
        <v>964</v>
      </c>
      <c r="D421" s="49" t="s">
        <v>964</v>
      </c>
      <c r="E421" s="49" t="s">
        <v>965</v>
      </c>
      <c r="F421" s="63" t="s">
        <v>966</v>
      </c>
      <c r="G421" s="63" t="s">
        <v>736</v>
      </c>
      <c r="H421" s="49">
        <v>50</v>
      </c>
      <c r="I421" s="49">
        <v>2017</v>
      </c>
      <c r="J421" s="49">
        <v>1</v>
      </c>
      <c r="K421" s="49"/>
      <c r="L421" s="80"/>
    </row>
    <row r="422" spans="1:12">
      <c r="A422" s="49"/>
      <c r="B422" s="49"/>
      <c r="C422" s="49" t="s">
        <v>967</v>
      </c>
      <c r="D422" s="49" t="s">
        <v>967</v>
      </c>
      <c r="E422" s="49" t="s">
        <v>968</v>
      </c>
      <c r="F422" s="63" t="s">
        <v>969</v>
      </c>
      <c r="G422" s="63" t="s">
        <v>736</v>
      </c>
      <c r="H422" s="49">
        <v>50</v>
      </c>
      <c r="I422" s="49">
        <v>2017</v>
      </c>
      <c r="J422" s="49">
        <v>1</v>
      </c>
      <c r="K422" s="49"/>
      <c r="L422" s="80"/>
    </row>
    <row r="423" spans="1:12">
      <c r="A423" s="49"/>
      <c r="B423" s="49"/>
      <c r="C423" s="49" t="s">
        <v>643</v>
      </c>
      <c r="D423" s="49" t="s">
        <v>643</v>
      </c>
      <c r="E423" s="49" t="s">
        <v>970</v>
      </c>
      <c r="F423" s="63" t="s">
        <v>971</v>
      </c>
      <c r="G423" s="63" t="s">
        <v>736</v>
      </c>
      <c r="H423" s="49">
        <v>60</v>
      </c>
      <c r="I423" s="49">
        <v>2017</v>
      </c>
      <c r="J423" s="49">
        <v>1</v>
      </c>
      <c r="K423" s="49"/>
      <c r="L423" s="80"/>
    </row>
    <row r="424" spans="1:12">
      <c r="A424" s="49"/>
      <c r="B424" s="49"/>
      <c r="C424" s="49" t="s">
        <v>972</v>
      </c>
      <c r="D424" s="49" t="s">
        <v>972</v>
      </c>
      <c r="E424" s="49" t="s">
        <v>973</v>
      </c>
      <c r="F424" s="63" t="s">
        <v>974</v>
      </c>
      <c r="G424" s="63" t="s">
        <v>736</v>
      </c>
      <c r="H424" s="49">
        <v>50</v>
      </c>
      <c r="I424" s="49">
        <v>2017</v>
      </c>
      <c r="J424" s="49">
        <v>1</v>
      </c>
      <c r="K424" s="49"/>
      <c r="L424" s="80"/>
    </row>
    <row r="425" ht="24" spans="1:12">
      <c r="A425" s="49"/>
      <c r="B425" s="49"/>
      <c r="C425" s="49" t="s">
        <v>975</v>
      </c>
      <c r="D425" s="49" t="s">
        <v>975</v>
      </c>
      <c r="E425" s="49" t="s">
        <v>976</v>
      </c>
      <c r="F425" s="63" t="s">
        <v>977</v>
      </c>
      <c r="G425" s="63" t="s">
        <v>736</v>
      </c>
      <c r="H425" s="49">
        <v>50</v>
      </c>
      <c r="I425" s="49">
        <v>2017</v>
      </c>
      <c r="J425" s="49">
        <v>1</v>
      </c>
      <c r="K425" s="49"/>
      <c r="L425" s="80"/>
    </row>
    <row r="426" spans="1:12">
      <c r="A426" s="49"/>
      <c r="B426" s="49"/>
      <c r="C426" s="49" t="s">
        <v>594</v>
      </c>
      <c r="D426" s="49" t="s">
        <v>594</v>
      </c>
      <c r="E426" s="49" t="s">
        <v>978</v>
      </c>
      <c r="F426" s="63" t="s">
        <v>979</v>
      </c>
      <c r="G426" s="63" t="s">
        <v>597</v>
      </c>
      <c r="H426" s="49">
        <v>123</v>
      </c>
      <c r="I426" s="49">
        <v>2017</v>
      </c>
      <c r="J426" s="49">
        <v>1</v>
      </c>
      <c r="K426" s="49"/>
      <c r="L426" s="80"/>
    </row>
    <row r="427" ht="24" spans="1:12">
      <c r="A427" s="49"/>
      <c r="B427" s="49"/>
      <c r="C427" s="49" t="s">
        <v>980</v>
      </c>
      <c r="D427" s="49" t="s">
        <v>980</v>
      </c>
      <c r="E427" s="49" t="s">
        <v>981</v>
      </c>
      <c r="F427" s="63" t="s">
        <v>982</v>
      </c>
      <c r="G427" s="63" t="s">
        <v>736</v>
      </c>
      <c r="H427" s="49">
        <v>50</v>
      </c>
      <c r="I427" s="49">
        <v>2017</v>
      </c>
      <c r="J427" s="49">
        <v>1</v>
      </c>
      <c r="K427" s="49"/>
      <c r="L427" s="80"/>
    </row>
    <row r="428" ht="24" spans="1:12">
      <c r="A428" s="49"/>
      <c r="B428" s="49"/>
      <c r="C428" s="49" t="s">
        <v>983</v>
      </c>
      <c r="D428" s="49" t="s">
        <v>983</v>
      </c>
      <c r="E428" s="49" t="s">
        <v>984</v>
      </c>
      <c r="F428" s="63" t="s">
        <v>985</v>
      </c>
      <c r="G428" s="63" t="s">
        <v>597</v>
      </c>
      <c r="H428" s="49">
        <v>354</v>
      </c>
      <c r="I428" s="49">
        <v>2017</v>
      </c>
      <c r="J428" s="49">
        <v>1</v>
      </c>
      <c r="K428" s="49"/>
      <c r="L428" s="80"/>
    </row>
    <row r="429" s="127" customFormat="1" ht="36" spans="1:12">
      <c r="A429" s="142" t="s">
        <v>874</v>
      </c>
      <c r="B429" s="142" t="s">
        <v>875</v>
      </c>
      <c r="C429" s="142" t="s">
        <v>1081</v>
      </c>
      <c r="D429" s="143" t="s">
        <v>458</v>
      </c>
      <c r="E429" s="142"/>
      <c r="F429" s="144"/>
      <c r="G429" s="144"/>
      <c r="H429" s="144">
        <f>SUM(H399:H428)</f>
        <v>1827</v>
      </c>
      <c r="I429" s="142"/>
      <c r="J429" s="144">
        <f>SUM(J399:J428)</f>
        <v>30</v>
      </c>
      <c r="K429" s="112">
        <v>146</v>
      </c>
      <c r="L429" s="85">
        <v>3608.1</v>
      </c>
    </row>
    <row r="430" ht="24" spans="1:12">
      <c r="A430" s="49"/>
      <c r="B430" s="49" t="s">
        <v>1013</v>
      </c>
      <c r="C430" s="49" t="s">
        <v>1014</v>
      </c>
      <c r="D430" s="49" t="s">
        <v>1014</v>
      </c>
      <c r="E430" s="49" t="s">
        <v>1015</v>
      </c>
      <c r="F430" s="63" t="s">
        <v>1016</v>
      </c>
      <c r="G430" s="63" t="s">
        <v>753</v>
      </c>
      <c r="H430" s="49">
        <f t="shared" ref="H430:H432" si="7">40+10</f>
        <v>50</v>
      </c>
      <c r="I430" s="64" t="s">
        <v>30</v>
      </c>
      <c r="J430" s="49">
        <v>2</v>
      </c>
      <c r="K430" s="49"/>
      <c r="L430" s="80"/>
    </row>
    <row r="431" ht="24" spans="1:12">
      <c r="A431" s="49"/>
      <c r="B431" s="49"/>
      <c r="C431" s="49" t="s">
        <v>1017</v>
      </c>
      <c r="D431" s="49" t="s">
        <v>1017</v>
      </c>
      <c r="E431" s="49" t="s">
        <v>1018</v>
      </c>
      <c r="F431" s="63" t="s">
        <v>1019</v>
      </c>
      <c r="G431" s="63" t="s">
        <v>462</v>
      </c>
      <c r="H431" s="49">
        <f t="shared" si="7"/>
        <v>50</v>
      </c>
      <c r="I431" s="64" t="s">
        <v>30</v>
      </c>
      <c r="J431" s="49">
        <v>2</v>
      </c>
      <c r="K431" s="49"/>
      <c r="L431" s="80"/>
    </row>
    <row r="432" spans="1:12">
      <c r="A432" s="49"/>
      <c r="B432" s="49"/>
      <c r="C432" s="49" t="s">
        <v>1020</v>
      </c>
      <c r="D432" s="49" t="s">
        <v>1020</v>
      </c>
      <c r="E432" s="49" t="s">
        <v>1021</v>
      </c>
      <c r="F432" s="63" t="s">
        <v>1022</v>
      </c>
      <c r="G432" s="63" t="s">
        <v>779</v>
      </c>
      <c r="H432" s="49">
        <f t="shared" si="7"/>
        <v>50</v>
      </c>
      <c r="I432" s="64" t="s">
        <v>30</v>
      </c>
      <c r="J432" s="49">
        <v>2</v>
      </c>
      <c r="K432" s="49"/>
      <c r="L432" s="80"/>
    </row>
    <row r="433" spans="1:12">
      <c r="A433" s="49"/>
      <c r="B433" s="49"/>
      <c r="C433" s="49" t="s">
        <v>1023</v>
      </c>
      <c r="D433" s="49" t="s">
        <v>1023</v>
      </c>
      <c r="E433" s="49" t="s">
        <v>1024</v>
      </c>
      <c r="F433" s="63" t="s">
        <v>1025</v>
      </c>
      <c r="G433" s="63" t="s">
        <v>462</v>
      </c>
      <c r="H433" s="49">
        <v>10</v>
      </c>
      <c r="I433" s="64">
        <v>2017</v>
      </c>
      <c r="J433" s="49">
        <v>1</v>
      </c>
      <c r="K433" s="49"/>
      <c r="L433" s="80"/>
    </row>
    <row r="434" s="127" customFormat="1" ht="24" spans="1:12">
      <c r="A434" s="142" t="s">
        <v>874</v>
      </c>
      <c r="B434" s="142" t="s">
        <v>1013</v>
      </c>
      <c r="C434" s="142" t="s">
        <v>1067</v>
      </c>
      <c r="D434" s="143" t="s">
        <v>458</v>
      </c>
      <c r="E434" s="142"/>
      <c r="F434" s="144"/>
      <c r="G434" s="144"/>
      <c r="H434" s="144">
        <f>SUM(H430:H433)</f>
        <v>160</v>
      </c>
      <c r="I434" s="142"/>
      <c r="J434" s="144">
        <f>SUM(J430:J433)</f>
        <v>7</v>
      </c>
      <c r="K434" s="112">
        <v>14</v>
      </c>
      <c r="L434" s="85">
        <v>555</v>
      </c>
    </row>
    <row r="435" spans="1:12">
      <c r="A435" s="48"/>
      <c r="B435" s="49" t="s">
        <v>1026</v>
      </c>
      <c r="C435" s="98" t="s">
        <v>547</v>
      </c>
      <c r="D435" s="48" t="s">
        <v>547</v>
      </c>
      <c r="E435" s="48" t="s">
        <v>1027</v>
      </c>
      <c r="F435" s="48" t="s">
        <v>1038</v>
      </c>
      <c r="G435" s="48" t="s">
        <v>813</v>
      </c>
      <c r="H435" s="48">
        <v>377.653</v>
      </c>
      <c r="I435" s="48">
        <v>2017</v>
      </c>
      <c r="J435" s="48">
        <v>1</v>
      </c>
      <c r="K435" s="48"/>
      <c r="L435" s="80"/>
    </row>
    <row r="436" spans="1:12">
      <c r="A436" s="48"/>
      <c r="B436" s="48"/>
      <c r="C436" s="100"/>
      <c r="D436" s="48" t="s">
        <v>547</v>
      </c>
      <c r="E436" s="48" t="s">
        <v>1029</v>
      </c>
      <c r="F436" s="48" t="s">
        <v>1039</v>
      </c>
      <c r="G436" s="48" t="s">
        <v>753</v>
      </c>
      <c r="H436" s="48">
        <v>357.22</v>
      </c>
      <c r="I436" s="48">
        <v>2016</v>
      </c>
      <c r="J436" s="48">
        <v>1</v>
      </c>
      <c r="K436" s="48"/>
      <c r="L436" s="80"/>
    </row>
    <row r="437" spans="1:12">
      <c r="A437" s="48"/>
      <c r="B437" s="48"/>
      <c r="C437" s="98" t="s">
        <v>11</v>
      </c>
      <c r="D437" s="48" t="s">
        <v>11</v>
      </c>
      <c r="E437" s="48" t="s">
        <v>1027</v>
      </c>
      <c r="F437" s="48" t="s">
        <v>1042</v>
      </c>
      <c r="G437" s="48" t="s">
        <v>813</v>
      </c>
      <c r="H437" s="48">
        <v>230</v>
      </c>
      <c r="I437" s="48">
        <v>2017</v>
      </c>
      <c r="J437" s="48">
        <v>1</v>
      </c>
      <c r="K437" s="48"/>
      <c r="L437" s="80"/>
    </row>
    <row r="438" spans="1:12">
      <c r="A438" s="48"/>
      <c r="B438" s="48"/>
      <c r="C438" s="100"/>
      <c r="D438" s="48" t="s">
        <v>11</v>
      </c>
      <c r="E438" s="48" t="s">
        <v>1029</v>
      </c>
      <c r="F438" s="48" t="s">
        <v>1043</v>
      </c>
      <c r="G438" s="48" t="s">
        <v>753</v>
      </c>
      <c r="H438" s="48">
        <v>441.5</v>
      </c>
      <c r="I438" s="48">
        <v>2016</v>
      </c>
      <c r="J438" s="48">
        <v>1</v>
      </c>
      <c r="K438" s="48"/>
      <c r="L438" s="80"/>
    </row>
    <row r="439" spans="1:12">
      <c r="A439" s="48"/>
      <c r="B439" s="48"/>
      <c r="C439" s="98" t="s">
        <v>329</v>
      </c>
      <c r="D439" s="48" t="s">
        <v>329</v>
      </c>
      <c r="E439" s="48" t="s">
        <v>1027</v>
      </c>
      <c r="F439" s="48" t="s">
        <v>1047</v>
      </c>
      <c r="G439" s="48" t="s">
        <v>813</v>
      </c>
      <c r="H439" s="48">
        <v>49.5</v>
      </c>
      <c r="I439" s="48">
        <v>2017</v>
      </c>
      <c r="J439" s="48">
        <v>1</v>
      </c>
      <c r="K439" s="48"/>
      <c r="L439" s="80"/>
    </row>
    <row r="440" spans="1:12">
      <c r="A440" s="48"/>
      <c r="B440" s="48"/>
      <c r="C440" s="100"/>
      <c r="D440" s="48" t="s">
        <v>329</v>
      </c>
      <c r="E440" s="48" t="s">
        <v>1029</v>
      </c>
      <c r="F440" s="48" t="s">
        <v>1048</v>
      </c>
      <c r="G440" s="48" t="s">
        <v>753</v>
      </c>
      <c r="H440" s="48">
        <v>36.3</v>
      </c>
      <c r="I440" s="48">
        <v>2016</v>
      </c>
      <c r="J440" s="48">
        <v>1</v>
      </c>
      <c r="K440" s="48"/>
      <c r="L440" s="80"/>
    </row>
    <row r="441" spans="1:12">
      <c r="A441" s="48"/>
      <c r="B441" s="48"/>
      <c r="C441" s="98" t="s">
        <v>70</v>
      </c>
      <c r="D441" s="48" t="s">
        <v>70</v>
      </c>
      <c r="E441" s="48" t="s">
        <v>1027</v>
      </c>
      <c r="F441" s="48" t="s">
        <v>1049</v>
      </c>
      <c r="G441" s="48" t="s">
        <v>813</v>
      </c>
      <c r="H441" s="48">
        <v>137.5</v>
      </c>
      <c r="I441" s="48">
        <v>2017</v>
      </c>
      <c r="J441" s="48">
        <v>1</v>
      </c>
      <c r="K441" s="48"/>
      <c r="L441" s="80"/>
    </row>
    <row r="442" spans="1:12">
      <c r="A442" s="48"/>
      <c r="B442" s="48"/>
      <c r="C442" s="100"/>
      <c r="D442" s="48" t="s">
        <v>70</v>
      </c>
      <c r="E442" s="48" t="s">
        <v>1029</v>
      </c>
      <c r="F442" s="48" t="s">
        <v>1050</v>
      </c>
      <c r="G442" s="48" t="s">
        <v>753</v>
      </c>
      <c r="H442" s="48">
        <v>643.8</v>
      </c>
      <c r="I442" s="48">
        <v>2016</v>
      </c>
      <c r="J442" s="48">
        <v>1</v>
      </c>
      <c r="K442" s="48"/>
      <c r="L442" s="80"/>
    </row>
    <row r="443" spans="1:12">
      <c r="A443" s="48"/>
      <c r="B443" s="48"/>
      <c r="C443" s="48" t="s">
        <v>447</v>
      </c>
      <c r="D443" s="48" t="s">
        <v>447</v>
      </c>
      <c r="E443" s="48" t="s">
        <v>1027</v>
      </c>
      <c r="F443" s="48" t="s">
        <v>1051</v>
      </c>
      <c r="G443" s="48" t="s">
        <v>813</v>
      </c>
      <c r="H443" s="48">
        <v>14.7</v>
      </c>
      <c r="I443" s="48">
        <v>2017</v>
      </c>
      <c r="J443" s="48">
        <v>1</v>
      </c>
      <c r="K443" s="48"/>
      <c r="L443" s="80"/>
    </row>
    <row r="444" spans="1:12">
      <c r="A444" s="48"/>
      <c r="B444" s="48"/>
      <c r="C444" s="98" t="s">
        <v>241</v>
      </c>
      <c r="D444" s="48" t="s">
        <v>241</v>
      </c>
      <c r="E444" s="48" t="s">
        <v>1027</v>
      </c>
      <c r="F444" s="48" t="s">
        <v>1052</v>
      </c>
      <c r="G444" s="48" t="s">
        <v>813</v>
      </c>
      <c r="H444" s="48">
        <v>68</v>
      </c>
      <c r="I444" s="48">
        <v>2017</v>
      </c>
      <c r="J444" s="48">
        <v>1</v>
      </c>
      <c r="K444" s="48"/>
      <c r="L444" s="80"/>
    </row>
    <row r="445" spans="1:12">
      <c r="A445" s="48"/>
      <c r="B445" s="48"/>
      <c r="C445" s="100"/>
      <c r="D445" s="48" t="s">
        <v>241</v>
      </c>
      <c r="E445" s="48" t="s">
        <v>1029</v>
      </c>
      <c r="F445" s="48" t="s">
        <v>1053</v>
      </c>
      <c r="G445" s="48" t="s">
        <v>753</v>
      </c>
      <c r="H445" s="48">
        <v>123</v>
      </c>
      <c r="I445" s="48">
        <v>2016</v>
      </c>
      <c r="J445" s="48">
        <v>1</v>
      </c>
      <c r="K445" s="48"/>
      <c r="L445" s="80"/>
    </row>
    <row r="446" spans="1:12">
      <c r="A446" s="48"/>
      <c r="B446" s="48"/>
      <c r="C446" s="98" t="s">
        <v>285</v>
      </c>
      <c r="D446" s="48" t="s">
        <v>285</v>
      </c>
      <c r="E446" s="48" t="s">
        <v>1027</v>
      </c>
      <c r="F446" s="48" t="s">
        <v>1054</v>
      </c>
      <c r="G446" s="48" t="s">
        <v>813</v>
      </c>
      <c r="H446" s="48">
        <v>96.1</v>
      </c>
      <c r="I446" s="48">
        <v>2017</v>
      </c>
      <c r="J446" s="48">
        <v>1</v>
      </c>
      <c r="K446" s="48"/>
      <c r="L446" s="80"/>
    </row>
    <row r="447" spans="1:12">
      <c r="A447" s="48"/>
      <c r="B447" s="48"/>
      <c r="C447" s="100"/>
      <c r="D447" s="48" t="s">
        <v>285</v>
      </c>
      <c r="E447" s="48" t="s">
        <v>1029</v>
      </c>
      <c r="F447" s="48" t="s">
        <v>1055</v>
      </c>
      <c r="G447" s="48" t="s">
        <v>753</v>
      </c>
      <c r="H447" s="48">
        <v>120.8</v>
      </c>
      <c r="I447" s="48">
        <v>2016</v>
      </c>
      <c r="J447" s="48">
        <v>1</v>
      </c>
      <c r="K447" s="48"/>
      <c r="L447" s="80"/>
    </row>
    <row r="448" spans="1:12">
      <c r="A448" s="48"/>
      <c r="B448" s="48"/>
      <c r="C448" s="98" t="s">
        <v>867</v>
      </c>
      <c r="D448" s="48" t="s">
        <v>867</v>
      </c>
      <c r="E448" s="48" t="s">
        <v>1027</v>
      </c>
      <c r="F448" s="48" t="s">
        <v>1058</v>
      </c>
      <c r="G448" s="48" t="s">
        <v>813</v>
      </c>
      <c r="H448" s="48">
        <v>48.49</v>
      </c>
      <c r="I448" s="48">
        <v>2017</v>
      </c>
      <c r="J448" s="48">
        <v>1</v>
      </c>
      <c r="K448" s="48"/>
      <c r="L448" s="80"/>
    </row>
    <row r="449" spans="1:12">
      <c r="A449" s="48"/>
      <c r="B449" s="48"/>
      <c r="C449" s="100"/>
      <c r="D449" s="48" t="s">
        <v>867</v>
      </c>
      <c r="E449" s="48" t="s">
        <v>1029</v>
      </c>
      <c r="F449" s="48" t="s">
        <v>1059</v>
      </c>
      <c r="G449" s="48" t="s">
        <v>753</v>
      </c>
      <c r="H449" s="48">
        <v>92.21</v>
      </c>
      <c r="I449" s="48">
        <v>2016</v>
      </c>
      <c r="J449" s="48">
        <v>1</v>
      </c>
      <c r="K449" s="48"/>
      <c r="L449" s="80"/>
    </row>
    <row r="450" spans="1:12">
      <c r="A450" s="48"/>
      <c r="B450" s="48"/>
      <c r="C450" s="98" t="s">
        <v>854</v>
      </c>
      <c r="D450" s="48" t="s">
        <v>854</v>
      </c>
      <c r="E450" s="48" t="s">
        <v>1027</v>
      </c>
      <c r="F450" s="48" t="s">
        <v>1060</v>
      </c>
      <c r="G450" s="48" t="s">
        <v>813</v>
      </c>
      <c r="H450" s="48">
        <v>287.88</v>
      </c>
      <c r="I450" s="48">
        <v>2017</v>
      </c>
      <c r="J450" s="48">
        <v>1</v>
      </c>
      <c r="K450" s="48"/>
      <c r="L450" s="80"/>
    </row>
    <row r="451" spans="1:12">
      <c r="A451" s="48"/>
      <c r="B451" s="48"/>
      <c r="C451" s="100"/>
      <c r="D451" s="48" t="s">
        <v>854</v>
      </c>
      <c r="E451" s="48" t="s">
        <v>1029</v>
      </c>
      <c r="F451" s="48" t="s">
        <v>1061</v>
      </c>
      <c r="G451" s="48" t="s">
        <v>753</v>
      </c>
      <c r="H451" s="48">
        <v>135.14</v>
      </c>
      <c r="I451" s="48">
        <v>2016</v>
      </c>
      <c r="J451" s="48">
        <v>1</v>
      </c>
      <c r="K451" s="48"/>
      <c r="L451" s="80"/>
    </row>
    <row r="452" s="29" customFormat="1" spans="1:11">
      <c r="A452" s="58"/>
      <c r="B452" s="58"/>
      <c r="C452" s="122" t="s">
        <v>1082</v>
      </c>
      <c r="D452" s="82"/>
      <c r="E452" s="58" t="s">
        <v>1027</v>
      </c>
      <c r="F452" s="58" t="s">
        <v>1083</v>
      </c>
      <c r="G452" s="58" t="s">
        <v>813</v>
      </c>
      <c r="H452" s="58">
        <v>796.389</v>
      </c>
      <c r="I452" s="58">
        <v>2017</v>
      </c>
      <c r="J452" s="58">
        <v>1</v>
      </c>
      <c r="K452" s="124"/>
    </row>
    <row r="453" s="29" customFormat="1" spans="1:11">
      <c r="A453" s="58"/>
      <c r="B453" s="58"/>
      <c r="C453" s="122"/>
      <c r="D453" s="82"/>
      <c r="E453" s="58" t="s">
        <v>1029</v>
      </c>
      <c r="F453" s="58" t="s">
        <v>1084</v>
      </c>
      <c r="G453" s="58" t="s">
        <v>753</v>
      </c>
      <c r="H453" s="58">
        <v>34.53</v>
      </c>
      <c r="I453" s="58">
        <v>2016</v>
      </c>
      <c r="J453" s="58">
        <v>1</v>
      </c>
      <c r="K453" s="124"/>
    </row>
    <row r="454" s="29" customFormat="1" spans="1:11">
      <c r="A454" s="58"/>
      <c r="B454" s="58"/>
      <c r="C454" s="122" t="s">
        <v>1085</v>
      </c>
      <c r="D454" s="82"/>
      <c r="E454" s="58" t="s">
        <v>1027</v>
      </c>
      <c r="F454" s="58" t="s">
        <v>1086</v>
      </c>
      <c r="G454" s="58" t="s">
        <v>813</v>
      </c>
      <c r="H454" s="58">
        <v>554.98</v>
      </c>
      <c r="I454" s="58">
        <v>2017</v>
      </c>
      <c r="J454" s="58">
        <v>1</v>
      </c>
      <c r="K454" s="124"/>
    </row>
    <row r="455" s="29" customFormat="1" spans="1:11">
      <c r="A455" s="58"/>
      <c r="B455" s="58"/>
      <c r="C455" s="122"/>
      <c r="D455" s="82"/>
      <c r="E455" s="58" t="s">
        <v>1029</v>
      </c>
      <c r="F455" s="58" t="s">
        <v>1087</v>
      </c>
      <c r="G455" s="58" t="s">
        <v>753</v>
      </c>
      <c r="H455" s="58">
        <v>386.81</v>
      </c>
      <c r="I455" s="58">
        <v>2016</v>
      </c>
      <c r="J455" s="58">
        <v>1</v>
      </c>
      <c r="K455" s="124"/>
    </row>
    <row r="456" s="29" customFormat="1" spans="1:11">
      <c r="A456" s="58"/>
      <c r="B456" s="58"/>
      <c r="C456" s="122" t="s">
        <v>1088</v>
      </c>
      <c r="D456" s="82"/>
      <c r="E456" s="58" t="s">
        <v>1027</v>
      </c>
      <c r="F456" s="58" t="s">
        <v>1089</v>
      </c>
      <c r="G456" s="58" t="s">
        <v>813</v>
      </c>
      <c r="H456" s="58">
        <v>217.25</v>
      </c>
      <c r="I456" s="58">
        <v>2017</v>
      </c>
      <c r="J456" s="58">
        <v>1</v>
      </c>
      <c r="K456" s="124"/>
    </row>
    <row r="457" s="29" customFormat="1" spans="1:11">
      <c r="A457" s="58"/>
      <c r="B457" s="58"/>
      <c r="C457" s="122"/>
      <c r="D457" s="82"/>
      <c r="E457" s="58" t="s">
        <v>1029</v>
      </c>
      <c r="F457" s="58" t="s">
        <v>1090</v>
      </c>
      <c r="G457" s="58" t="s">
        <v>753</v>
      </c>
      <c r="H457" s="58">
        <v>300.82</v>
      </c>
      <c r="I457" s="58">
        <v>2017</v>
      </c>
      <c r="J457" s="58">
        <v>1</v>
      </c>
      <c r="K457" s="124"/>
    </row>
    <row r="458" s="29" customFormat="1" spans="1:11">
      <c r="A458" s="58"/>
      <c r="B458" s="58"/>
      <c r="C458" s="122" t="s">
        <v>1091</v>
      </c>
      <c r="D458" s="82"/>
      <c r="E458" s="58" t="s">
        <v>1027</v>
      </c>
      <c r="F458" s="58" t="s">
        <v>1092</v>
      </c>
      <c r="G458" s="58" t="s">
        <v>813</v>
      </c>
      <c r="H458" s="58">
        <v>465.3</v>
      </c>
      <c r="I458" s="58">
        <v>2017</v>
      </c>
      <c r="J458" s="58">
        <v>1</v>
      </c>
      <c r="K458" s="124"/>
    </row>
    <row r="459" s="29" customFormat="1" spans="1:11">
      <c r="A459" s="58"/>
      <c r="B459" s="58"/>
      <c r="C459" s="122"/>
      <c r="D459" s="82"/>
      <c r="E459" s="58" t="s">
        <v>1029</v>
      </c>
      <c r="F459" s="58" t="s">
        <v>1093</v>
      </c>
      <c r="G459" s="58" t="s">
        <v>753</v>
      </c>
      <c r="H459" s="58">
        <v>258.05</v>
      </c>
      <c r="I459" s="58">
        <v>2016</v>
      </c>
      <c r="J459" s="58">
        <v>1</v>
      </c>
      <c r="K459" s="124"/>
    </row>
    <row r="460" s="29" customFormat="1" spans="1:11">
      <c r="A460" s="58"/>
      <c r="B460" s="58"/>
      <c r="C460" s="122" t="s">
        <v>1094</v>
      </c>
      <c r="D460" s="82"/>
      <c r="E460" s="58" t="s">
        <v>1027</v>
      </c>
      <c r="F460" s="58" t="s">
        <v>1095</v>
      </c>
      <c r="G460" s="58" t="s">
        <v>813</v>
      </c>
      <c r="H460" s="58">
        <v>1225.325</v>
      </c>
      <c r="I460" s="58">
        <v>2017</v>
      </c>
      <c r="J460" s="58">
        <v>1</v>
      </c>
      <c r="K460" s="124"/>
    </row>
    <row r="461" s="29" customFormat="1" spans="1:11">
      <c r="A461" s="58"/>
      <c r="B461" s="58"/>
      <c r="C461" s="122"/>
      <c r="D461" s="82"/>
      <c r="E461" s="58" t="s">
        <v>1029</v>
      </c>
      <c r="F461" s="58" t="s">
        <v>1096</v>
      </c>
      <c r="G461" s="58" t="s">
        <v>753</v>
      </c>
      <c r="H461" s="58">
        <v>231.52</v>
      </c>
      <c r="I461" s="58">
        <v>2016</v>
      </c>
      <c r="J461" s="58">
        <v>1</v>
      </c>
      <c r="K461" s="124"/>
    </row>
    <row r="462" s="29" customFormat="1" ht="24" spans="1:11">
      <c r="A462" s="58"/>
      <c r="B462" s="58"/>
      <c r="C462" s="122" t="s">
        <v>1097</v>
      </c>
      <c r="D462" s="82"/>
      <c r="E462" s="58" t="s">
        <v>1029</v>
      </c>
      <c r="F462" s="58" t="s">
        <v>1098</v>
      </c>
      <c r="G462" s="58" t="s">
        <v>753</v>
      </c>
      <c r="H462" s="58">
        <f>400+838.08</f>
        <v>1238.08</v>
      </c>
      <c r="I462" s="123" t="s">
        <v>30</v>
      </c>
      <c r="J462" s="58">
        <v>2</v>
      </c>
      <c r="K462" s="124"/>
    </row>
    <row r="463" s="29" customFormat="1" spans="1:11">
      <c r="A463" s="58"/>
      <c r="B463" s="58"/>
      <c r="C463" s="122" t="s">
        <v>1099</v>
      </c>
      <c r="D463" s="82"/>
      <c r="E463" s="58" t="s">
        <v>1027</v>
      </c>
      <c r="F463" s="58" t="s">
        <v>1100</v>
      </c>
      <c r="G463" s="58" t="s">
        <v>813</v>
      </c>
      <c r="H463" s="58">
        <v>186.715</v>
      </c>
      <c r="I463" s="123">
        <v>2017</v>
      </c>
      <c r="J463" s="58">
        <v>1</v>
      </c>
      <c r="K463" s="124"/>
    </row>
    <row r="464" s="29" customFormat="1" spans="1:11">
      <c r="A464" s="58"/>
      <c r="B464" s="58"/>
      <c r="C464" s="122"/>
      <c r="D464" s="82"/>
      <c r="E464" s="58" t="s">
        <v>1029</v>
      </c>
      <c r="F464" s="58" t="s">
        <v>1101</v>
      </c>
      <c r="G464" s="58" t="s">
        <v>753</v>
      </c>
      <c r="H464" s="58">
        <f>250+341.18</f>
        <v>591.18</v>
      </c>
      <c r="I464" s="123" t="s">
        <v>30</v>
      </c>
      <c r="J464" s="58">
        <v>2</v>
      </c>
      <c r="K464" s="124"/>
    </row>
    <row r="465" s="29" customFormat="1" spans="1:11">
      <c r="A465" s="58"/>
      <c r="B465" s="58"/>
      <c r="C465" s="122" t="s">
        <v>1102</v>
      </c>
      <c r="D465" s="82"/>
      <c r="E465" s="58" t="s">
        <v>1027</v>
      </c>
      <c r="F465" s="58" t="s">
        <v>1103</v>
      </c>
      <c r="G465" s="58" t="s">
        <v>813</v>
      </c>
      <c r="H465" s="58">
        <v>706.4</v>
      </c>
      <c r="I465" s="58">
        <v>2017</v>
      </c>
      <c r="J465" s="58">
        <v>1</v>
      </c>
      <c r="K465" s="124"/>
    </row>
    <row r="466" s="29" customFormat="1" spans="1:11">
      <c r="A466" s="58"/>
      <c r="B466" s="58"/>
      <c r="C466" s="122"/>
      <c r="D466" s="82"/>
      <c r="E466" s="58" t="s">
        <v>1029</v>
      </c>
      <c r="F466" s="58" t="s">
        <v>1104</v>
      </c>
      <c r="G466" s="58" t="s">
        <v>753</v>
      </c>
      <c r="H466" s="58">
        <v>6.27</v>
      </c>
      <c r="I466" s="58">
        <v>2016</v>
      </c>
      <c r="J466" s="58">
        <v>1</v>
      </c>
      <c r="K466" s="124"/>
    </row>
    <row r="467" s="29" customFormat="1" spans="1:11">
      <c r="A467" s="58"/>
      <c r="B467" s="58"/>
      <c r="C467" s="122" t="s">
        <v>1105</v>
      </c>
      <c r="D467" s="82"/>
      <c r="E467" s="58" t="s">
        <v>1027</v>
      </c>
      <c r="F467" s="58" t="s">
        <v>1106</v>
      </c>
      <c r="G467" s="58" t="s">
        <v>813</v>
      </c>
      <c r="H467" s="58">
        <v>395.14</v>
      </c>
      <c r="I467" s="58">
        <v>2017</v>
      </c>
      <c r="J467" s="58">
        <v>1</v>
      </c>
      <c r="K467" s="124"/>
    </row>
    <row r="468" s="29" customFormat="1" spans="1:11">
      <c r="A468" s="58"/>
      <c r="B468" s="58"/>
      <c r="C468" s="122"/>
      <c r="D468" s="82"/>
      <c r="E468" s="58" t="s">
        <v>1029</v>
      </c>
      <c r="F468" s="58" t="s">
        <v>1107</v>
      </c>
      <c r="G468" s="58" t="s">
        <v>753</v>
      </c>
      <c r="H468" s="58">
        <f>200+442.26</f>
        <v>642.26</v>
      </c>
      <c r="I468" s="123" t="s">
        <v>30</v>
      </c>
      <c r="J468" s="58">
        <v>2</v>
      </c>
      <c r="K468" s="124"/>
    </row>
    <row r="469" s="29" customFormat="1" spans="1:11">
      <c r="A469" s="58"/>
      <c r="B469" s="58"/>
      <c r="C469" s="122" t="s">
        <v>1108</v>
      </c>
      <c r="D469" s="82"/>
      <c r="E469" s="58" t="s">
        <v>1027</v>
      </c>
      <c r="F469" s="58" t="s">
        <v>1109</v>
      </c>
      <c r="G469" s="58" t="s">
        <v>813</v>
      </c>
      <c r="H469" s="58">
        <v>562.86</v>
      </c>
      <c r="I469" s="58">
        <v>2017</v>
      </c>
      <c r="J469" s="58">
        <v>1</v>
      </c>
      <c r="K469" s="124"/>
    </row>
    <row r="470" s="29" customFormat="1" spans="1:11">
      <c r="A470" s="58"/>
      <c r="B470" s="58"/>
      <c r="C470" s="122"/>
      <c r="D470" s="82"/>
      <c r="E470" s="58" t="s">
        <v>1029</v>
      </c>
      <c r="F470" s="58" t="s">
        <v>1110</v>
      </c>
      <c r="G470" s="58" t="s">
        <v>753</v>
      </c>
      <c r="H470" s="58">
        <v>317.17</v>
      </c>
      <c r="I470" s="58">
        <v>2016</v>
      </c>
      <c r="J470" s="58">
        <v>1</v>
      </c>
      <c r="K470" s="124"/>
    </row>
    <row r="471" s="29" customFormat="1" spans="1:11">
      <c r="A471" s="58"/>
      <c r="B471" s="58"/>
      <c r="C471" s="122" t="s">
        <v>1111</v>
      </c>
      <c r="D471" s="82"/>
      <c r="E471" s="58" t="s">
        <v>1027</v>
      </c>
      <c r="F471" s="58" t="s">
        <v>1112</v>
      </c>
      <c r="G471" s="58" t="s">
        <v>813</v>
      </c>
      <c r="H471" s="58">
        <v>211.59</v>
      </c>
      <c r="I471" s="58">
        <v>2017</v>
      </c>
      <c r="J471" s="58">
        <v>1</v>
      </c>
      <c r="K471" s="124"/>
    </row>
    <row r="472" s="29" customFormat="1" spans="1:11">
      <c r="A472" s="58"/>
      <c r="B472" s="58"/>
      <c r="C472" s="122"/>
      <c r="D472" s="82"/>
      <c r="E472" s="58" t="s">
        <v>1029</v>
      </c>
      <c r="F472" s="58" t="s">
        <v>1113</v>
      </c>
      <c r="G472" s="58" t="s">
        <v>753</v>
      </c>
      <c r="H472" s="58">
        <v>578.16</v>
      </c>
      <c r="I472" s="58">
        <v>2016</v>
      </c>
      <c r="J472" s="58">
        <v>1</v>
      </c>
      <c r="K472" s="124"/>
    </row>
    <row r="473" s="127" customFormat="1" ht="24" spans="1:12">
      <c r="A473" s="149" t="s">
        <v>874</v>
      </c>
      <c r="B473" s="149" t="s">
        <v>1026</v>
      </c>
      <c r="C473" s="149" t="s">
        <v>1114</v>
      </c>
      <c r="D473" s="150" t="s">
        <v>458</v>
      </c>
      <c r="E473" s="149"/>
      <c r="F473" s="151"/>
      <c r="G473" s="151"/>
      <c r="H473" s="151">
        <f>SUM(H435:H472)</f>
        <v>13166.592</v>
      </c>
      <c r="I473" s="149"/>
      <c r="J473" s="151">
        <f>SUM(J435:J472)</f>
        <v>41</v>
      </c>
      <c r="K473" s="125">
        <v>455</v>
      </c>
      <c r="L473" s="85">
        <v>17246.0895</v>
      </c>
    </row>
    <row r="474" s="129" customFormat="1" ht="24" customHeight="1" spans="1:12">
      <c r="A474" s="152" t="s">
        <v>874</v>
      </c>
      <c r="B474" s="153"/>
      <c r="C474" s="140" t="s">
        <v>1077</v>
      </c>
      <c r="D474" s="140" t="s">
        <v>136</v>
      </c>
      <c r="E474" s="140"/>
      <c r="F474" s="135"/>
      <c r="G474" s="135"/>
      <c r="H474" s="105">
        <f t="shared" ref="H474:L474" si="8">SUM(H429,H434,H473)</f>
        <v>15153.592</v>
      </c>
      <c r="I474" s="105"/>
      <c r="J474" s="104">
        <f t="shared" si="8"/>
        <v>78</v>
      </c>
      <c r="K474" s="104">
        <f t="shared" si="8"/>
        <v>615</v>
      </c>
      <c r="L474" s="105">
        <f t="shared" si="8"/>
        <v>21409.1895</v>
      </c>
    </row>
  </sheetData>
  <autoFilter ref="A3:M499">
    <extLst/>
  </autoFilter>
  <mergeCells count="47">
    <mergeCell ref="C242:C244"/>
    <mergeCell ref="C246:C247"/>
    <mergeCell ref="C248:C249"/>
    <mergeCell ref="C256:C257"/>
    <mergeCell ref="C258:C261"/>
    <mergeCell ref="C262:C263"/>
    <mergeCell ref="C264:C266"/>
    <mergeCell ref="C267:C268"/>
    <mergeCell ref="C269:C270"/>
    <mergeCell ref="C271:C272"/>
    <mergeCell ref="C273:C275"/>
    <mergeCell ref="C276:C277"/>
    <mergeCell ref="C281:C283"/>
    <mergeCell ref="C302:C307"/>
    <mergeCell ref="C308:C313"/>
    <mergeCell ref="C316:C323"/>
    <mergeCell ref="C324:C326"/>
    <mergeCell ref="C329:C330"/>
    <mergeCell ref="C332:C333"/>
    <mergeCell ref="C335:C338"/>
    <mergeCell ref="C344:C345"/>
    <mergeCell ref="C346:C347"/>
    <mergeCell ref="C355:C356"/>
    <mergeCell ref="C369:C374"/>
    <mergeCell ref="C375:C381"/>
    <mergeCell ref="C382:C383"/>
    <mergeCell ref="C388:C391"/>
    <mergeCell ref="C392:C393"/>
    <mergeCell ref="C394:C396"/>
    <mergeCell ref="C435:C436"/>
    <mergeCell ref="C437:C438"/>
    <mergeCell ref="C439:C440"/>
    <mergeCell ref="C441:C442"/>
    <mergeCell ref="C444:C445"/>
    <mergeCell ref="C446:C447"/>
    <mergeCell ref="C448:C449"/>
    <mergeCell ref="C450:C451"/>
    <mergeCell ref="C452:C453"/>
    <mergeCell ref="C454:C455"/>
    <mergeCell ref="C456:C457"/>
    <mergeCell ref="C458:C459"/>
    <mergeCell ref="C460:C461"/>
    <mergeCell ref="C463:C464"/>
    <mergeCell ref="C465:C466"/>
    <mergeCell ref="C467:C468"/>
    <mergeCell ref="C469:C470"/>
    <mergeCell ref="C471:C472"/>
  </mergeCells>
  <conditionalFormatting sqref="F5">
    <cfRule type="duplicateValues" dxfId="0" priority="52"/>
    <cfRule type="duplicateValues" dxfId="0" priority="51"/>
  </conditionalFormatting>
  <conditionalFormatting sqref="F6">
    <cfRule type="duplicateValues" dxfId="0" priority="50"/>
    <cfRule type="duplicateValues" dxfId="0" priority="49"/>
  </conditionalFormatting>
  <conditionalFormatting sqref="F7">
    <cfRule type="duplicateValues" dxfId="0" priority="48"/>
    <cfRule type="duplicateValues" dxfId="0" priority="47"/>
  </conditionalFormatting>
  <conditionalFormatting sqref="F8">
    <cfRule type="duplicateValues" dxfId="0" priority="46"/>
    <cfRule type="duplicateValues" dxfId="0" priority="45"/>
  </conditionalFormatting>
  <conditionalFormatting sqref="F9">
    <cfRule type="duplicateValues" dxfId="0" priority="44"/>
    <cfRule type="duplicateValues" dxfId="0" priority="43"/>
  </conditionalFormatting>
  <conditionalFormatting sqref="F10">
    <cfRule type="duplicateValues" dxfId="0" priority="42"/>
    <cfRule type="duplicateValues" dxfId="0" priority="41"/>
  </conditionalFormatting>
  <conditionalFormatting sqref="F11">
    <cfRule type="duplicateValues" dxfId="0" priority="40"/>
    <cfRule type="duplicateValues" dxfId="0" priority="39"/>
  </conditionalFormatting>
  <conditionalFormatting sqref="F12">
    <cfRule type="duplicateValues" dxfId="0" priority="38"/>
    <cfRule type="duplicateValues" dxfId="0" priority="37"/>
  </conditionalFormatting>
  <conditionalFormatting sqref="F13">
    <cfRule type="duplicateValues" dxfId="0" priority="36"/>
    <cfRule type="duplicateValues" dxfId="0" priority="35"/>
  </conditionalFormatting>
  <conditionalFormatting sqref="F14">
    <cfRule type="duplicateValues" dxfId="0" priority="34"/>
    <cfRule type="duplicateValues" dxfId="0" priority="33"/>
  </conditionalFormatting>
  <conditionalFormatting sqref="F15">
    <cfRule type="duplicateValues" dxfId="0" priority="32"/>
    <cfRule type="duplicateValues" dxfId="0" priority="31"/>
  </conditionalFormatting>
  <conditionalFormatting sqref="F16">
    <cfRule type="duplicateValues" dxfId="0" priority="30"/>
    <cfRule type="duplicateValues" dxfId="0" priority="29"/>
  </conditionalFormatting>
  <conditionalFormatting sqref="F17">
    <cfRule type="duplicateValues" dxfId="0" priority="28"/>
    <cfRule type="duplicateValues" dxfId="0" priority="27"/>
  </conditionalFormatting>
  <conditionalFormatting sqref="F18">
    <cfRule type="duplicateValues" dxfId="0" priority="26"/>
    <cfRule type="duplicateValues" dxfId="0" priority="25"/>
  </conditionalFormatting>
  <conditionalFormatting sqref="F19">
    <cfRule type="duplicateValues" dxfId="0" priority="24"/>
    <cfRule type="duplicateValues" dxfId="0" priority="23"/>
  </conditionalFormatting>
  <conditionalFormatting sqref="F20">
    <cfRule type="duplicateValues" dxfId="0" priority="22"/>
    <cfRule type="duplicateValues" dxfId="0" priority="21"/>
  </conditionalFormatting>
  <conditionalFormatting sqref="F21">
    <cfRule type="duplicateValues" dxfId="0" priority="20"/>
    <cfRule type="duplicateValues" dxfId="0" priority="19"/>
  </conditionalFormatting>
  <conditionalFormatting sqref="F22">
    <cfRule type="duplicateValues" dxfId="0" priority="18"/>
    <cfRule type="duplicateValues" dxfId="0" priority="17"/>
  </conditionalFormatting>
  <conditionalFormatting sqref="F23">
    <cfRule type="duplicateValues" dxfId="0" priority="16"/>
    <cfRule type="duplicateValues" dxfId="0" priority="15"/>
  </conditionalFormatting>
  <conditionalFormatting sqref="F24">
    <cfRule type="duplicateValues" dxfId="0" priority="14"/>
    <cfRule type="duplicateValues" dxfId="0" priority="13"/>
  </conditionalFormatting>
  <conditionalFormatting sqref="F25">
    <cfRule type="duplicateValues" dxfId="0" priority="12"/>
    <cfRule type="duplicateValues" dxfId="0" priority="11"/>
  </conditionalFormatting>
  <conditionalFormatting sqref="F26">
    <cfRule type="duplicateValues" dxfId="0" priority="10"/>
    <cfRule type="duplicateValues" dxfId="0" priority="9"/>
  </conditionalFormatting>
  <conditionalFormatting sqref="F27">
    <cfRule type="duplicateValues" dxfId="0" priority="8"/>
    <cfRule type="duplicateValues" dxfId="0" priority="7"/>
  </conditionalFormatting>
  <conditionalFormatting sqref="F28">
    <cfRule type="duplicateValues" dxfId="0" priority="6"/>
    <cfRule type="duplicateValues" dxfId="0" priority="5"/>
  </conditionalFormatting>
  <conditionalFormatting sqref="F29">
    <cfRule type="duplicateValues" dxfId="0" priority="4"/>
    <cfRule type="duplicateValues" dxfId="0" priority="3"/>
  </conditionalFormatting>
  <conditionalFormatting sqref="F225">
    <cfRule type="duplicateValues" dxfId="0" priority="2"/>
    <cfRule type="duplicateValues" dxfId="0" priority="1"/>
  </conditionalFormatting>
  <pageMargins left="0.75" right="0.75" top="1" bottom="1" header="0.511805555555556" footer="0.511805555555556"/>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4"/>
  <sheetViews>
    <sheetView workbookViewId="0">
      <pane xSplit="2" ySplit="3" topLeftCell="C447" activePane="bottomRight" state="frozen"/>
      <selection/>
      <selection pane="topRight"/>
      <selection pane="bottomLeft"/>
      <selection pane="bottomRight" activeCell="C456" sqref="C456:C457"/>
    </sheetView>
  </sheetViews>
  <sheetFormatPr defaultColWidth="9" defaultRowHeight="13.5"/>
  <cols>
    <col min="1" max="1" width="12.0916666666667" style="33" customWidth="1"/>
    <col min="2" max="2" width="15.3666666666667" style="33" customWidth="1"/>
    <col min="3" max="3" width="18.3666666666667" customWidth="1"/>
    <col min="4" max="4" width="35" customWidth="1"/>
    <col min="5" max="5" width="11.9083333333333" style="34" customWidth="1"/>
    <col min="6" max="6" width="12.45" style="34" customWidth="1"/>
    <col min="7" max="7" width="10.3666666666667" style="35"/>
    <col min="8" max="8" width="12.2666666666667" customWidth="1"/>
    <col min="9" max="9" width="9" style="34"/>
    <col min="10" max="10" width="9.36666666666667" hidden="1" customWidth="1"/>
    <col min="11" max="11" width="13.0916666666667" style="36" hidden="1" customWidth="1"/>
  </cols>
  <sheetData>
    <row r="1" ht="15" customHeight="1" spans="1:1">
      <c r="A1" s="33" t="s">
        <v>1115</v>
      </c>
    </row>
    <row r="2" ht="39" customHeight="1" spans="1:9">
      <c r="A2" s="37" t="s">
        <v>1116</v>
      </c>
      <c r="B2" s="37"/>
      <c r="C2" s="37"/>
      <c r="D2" s="37"/>
      <c r="E2" s="37"/>
      <c r="F2" s="37"/>
      <c r="G2" s="38"/>
      <c r="H2" s="37"/>
      <c r="I2" s="37"/>
    </row>
    <row r="3" ht="38" customHeight="1" spans="1:11">
      <c r="A3" s="39" t="s">
        <v>0</v>
      </c>
      <c r="B3" s="39" t="s">
        <v>1</v>
      </c>
      <c r="C3" s="40" t="s">
        <v>2</v>
      </c>
      <c r="D3" s="41" t="s">
        <v>3</v>
      </c>
      <c r="E3" s="41" t="s">
        <v>4</v>
      </c>
      <c r="F3" s="41" t="s">
        <v>5</v>
      </c>
      <c r="G3" s="42" t="s">
        <v>6</v>
      </c>
      <c r="H3" s="41" t="s">
        <v>7</v>
      </c>
      <c r="I3" s="41" t="s">
        <v>8</v>
      </c>
      <c r="J3" s="41" t="s">
        <v>9</v>
      </c>
      <c r="K3" s="75" t="s">
        <v>10</v>
      </c>
    </row>
    <row r="4" s="28" customFormat="1" ht="21" customHeight="1" spans="1:11">
      <c r="A4" s="43" t="s">
        <v>1062</v>
      </c>
      <c r="B4" s="43"/>
      <c r="C4" s="43" t="s">
        <v>136</v>
      </c>
      <c r="D4" s="44"/>
      <c r="E4" s="44"/>
      <c r="F4" s="44"/>
      <c r="G4" s="45">
        <f t="shared" ref="G4:K4" si="0">SUBTOTAL(9,G221,G301,G364,G398,G474)</f>
        <v>42804.592</v>
      </c>
      <c r="H4" s="46"/>
      <c r="I4" s="76">
        <f t="shared" si="0"/>
        <v>542</v>
      </c>
      <c r="J4" s="77">
        <f t="shared" si="0"/>
        <v>1111</v>
      </c>
      <c r="K4" s="78">
        <f t="shared" si="0"/>
        <v>48265.4895</v>
      </c>
    </row>
    <row r="5" ht="24" spans="1:11">
      <c r="A5" s="47" t="s">
        <v>1117</v>
      </c>
      <c r="B5" s="47" t="s">
        <v>1118</v>
      </c>
      <c r="C5" s="48" t="s">
        <v>11</v>
      </c>
      <c r="D5" s="49" t="s">
        <v>12</v>
      </c>
      <c r="E5" s="50" t="s">
        <v>13</v>
      </c>
      <c r="F5" s="50" t="s">
        <v>14</v>
      </c>
      <c r="G5" s="51">
        <v>35</v>
      </c>
      <c r="H5" s="48">
        <v>2015</v>
      </c>
      <c r="I5" s="66">
        <v>1</v>
      </c>
      <c r="J5" s="79"/>
      <c r="K5" s="80"/>
    </row>
    <row r="6" ht="24" spans="1:11">
      <c r="A6" s="52"/>
      <c r="B6" s="52"/>
      <c r="C6" s="48" t="s">
        <v>11</v>
      </c>
      <c r="D6" s="49" t="s">
        <v>15</v>
      </c>
      <c r="E6" s="53" t="s">
        <v>16</v>
      </c>
      <c r="F6" s="53" t="s">
        <v>17</v>
      </c>
      <c r="G6" s="51">
        <v>50</v>
      </c>
      <c r="H6" s="54" t="s">
        <v>18</v>
      </c>
      <c r="I6" s="66">
        <v>2</v>
      </c>
      <c r="J6" s="79"/>
      <c r="K6" s="80"/>
    </row>
    <row r="7" ht="24" spans="1:11">
      <c r="A7" s="52"/>
      <c r="B7" s="52"/>
      <c r="C7" s="48" t="s">
        <v>11</v>
      </c>
      <c r="D7" s="49" t="s">
        <v>19</v>
      </c>
      <c r="E7" s="55" t="s">
        <v>20</v>
      </c>
      <c r="F7" s="55" t="s">
        <v>21</v>
      </c>
      <c r="G7" s="51">
        <v>25</v>
      </c>
      <c r="H7" s="54">
        <v>2017</v>
      </c>
      <c r="I7" s="66">
        <v>1</v>
      </c>
      <c r="J7" s="79"/>
      <c r="K7" s="80"/>
    </row>
    <row r="8" ht="24" spans="1:11">
      <c r="A8" s="52"/>
      <c r="B8" s="52"/>
      <c r="C8" s="48" t="s">
        <v>11</v>
      </c>
      <c r="D8" s="49" t="s">
        <v>22</v>
      </c>
      <c r="E8" s="50" t="s">
        <v>23</v>
      </c>
      <c r="F8" s="50" t="s">
        <v>24</v>
      </c>
      <c r="G8" s="51">
        <v>35</v>
      </c>
      <c r="H8" s="54">
        <v>2015</v>
      </c>
      <c r="I8" s="66">
        <v>1</v>
      </c>
      <c r="J8" s="79"/>
      <c r="K8" s="80"/>
    </row>
    <row r="9" ht="24" spans="1:11">
      <c r="A9" s="52"/>
      <c r="B9" s="52"/>
      <c r="C9" s="48" t="s">
        <v>11</v>
      </c>
      <c r="D9" s="49" t="s">
        <v>25</v>
      </c>
      <c r="E9" s="55" t="s">
        <v>26</v>
      </c>
      <c r="F9" s="55" t="s">
        <v>21</v>
      </c>
      <c r="G9" s="51">
        <v>25</v>
      </c>
      <c r="H9" s="54">
        <v>2017</v>
      </c>
      <c r="I9" s="66">
        <v>1</v>
      </c>
      <c r="J9" s="79"/>
      <c r="K9" s="80"/>
    </row>
    <row r="10" ht="24" spans="1:11">
      <c r="A10" s="52"/>
      <c r="B10" s="52"/>
      <c r="C10" s="48" t="s">
        <v>11</v>
      </c>
      <c r="D10" s="49" t="s">
        <v>27</v>
      </c>
      <c r="E10" s="56" t="s">
        <v>28</v>
      </c>
      <c r="F10" s="56" t="s">
        <v>29</v>
      </c>
      <c r="G10" s="51">
        <v>50</v>
      </c>
      <c r="H10" s="54" t="s">
        <v>30</v>
      </c>
      <c r="I10" s="66">
        <v>2</v>
      </c>
      <c r="J10" s="79"/>
      <c r="K10" s="80"/>
    </row>
    <row r="11" spans="1:11">
      <c r="A11" s="52"/>
      <c r="B11" s="52"/>
      <c r="C11" s="48" t="s">
        <v>11</v>
      </c>
      <c r="D11" s="49" t="s">
        <v>31</v>
      </c>
      <c r="E11" s="50" t="s">
        <v>32</v>
      </c>
      <c r="F11" s="50" t="s">
        <v>24</v>
      </c>
      <c r="G11" s="51">
        <v>35</v>
      </c>
      <c r="H11" s="54">
        <v>2015</v>
      </c>
      <c r="I11" s="66">
        <v>1</v>
      </c>
      <c r="J11" s="79"/>
      <c r="K11" s="80"/>
    </row>
    <row r="12" ht="24" spans="1:11">
      <c r="A12" s="52"/>
      <c r="B12" s="52"/>
      <c r="C12" s="48" t="s">
        <v>11</v>
      </c>
      <c r="D12" s="49" t="s">
        <v>33</v>
      </c>
      <c r="E12" s="50" t="s">
        <v>34</v>
      </c>
      <c r="F12" s="50" t="s">
        <v>24</v>
      </c>
      <c r="G12" s="51">
        <v>35</v>
      </c>
      <c r="H12" s="54">
        <v>2015</v>
      </c>
      <c r="I12" s="66">
        <v>1</v>
      </c>
      <c r="J12" s="79"/>
      <c r="K12" s="80"/>
    </row>
    <row r="13" spans="1:11">
      <c r="A13" s="52"/>
      <c r="B13" s="52"/>
      <c r="C13" s="48" t="s">
        <v>11</v>
      </c>
      <c r="D13" s="49" t="s">
        <v>35</v>
      </c>
      <c r="E13" s="56" t="s">
        <v>36</v>
      </c>
      <c r="F13" s="56" t="s">
        <v>29</v>
      </c>
      <c r="G13" s="51">
        <v>40</v>
      </c>
      <c r="H13" s="54" t="s">
        <v>30</v>
      </c>
      <c r="I13" s="66">
        <v>2</v>
      </c>
      <c r="J13" s="79"/>
      <c r="K13" s="80"/>
    </row>
    <row r="14" spans="1:11">
      <c r="A14" s="52"/>
      <c r="B14" s="52"/>
      <c r="C14" s="48" t="s">
        <v>11</v>
      </c>
      <c r="D14" s="49" t="s">
        <v>37</v>
      </c>
      <c r="E14" s="56" t="s">
        <v>38</v>
      </c>
      <c r="F14" s="56" t="s">
        <v>29</v>
      </c>
      <c r="G14" s="51">
        <v>40</v>
      </c>
      <c r="H14" s="54" t="s">
        <v>30</v>
      </c>
      <c r="I14" s="66">
        <v>2</v>
      </c>
      <c r="J14" s="79"/>
      <c r="K14" s="80"/>
    </row>
    <row r="15" ht="24" spans="1:11">
      <c r="A15" s="52"/>
      <c r="B15" s="52"/>
      <c r="C15" s="48" t="s">
        <v>11</v>
      </c>
      <c r="D15" s="49" t="s">
        <v>39</v>
      </c>
      <c r="E15" s="55" t="s">
        <v>40</v>
      </c>
      <c r="F15" s="55" t="s">
        <v>21</v>
      </c>
      <c r="G15" s="51">
        <v>25</v>
      </c>
      <c r="H15" s="54">
        <v>2017</v>
      </c>
      <c r="I15" s="66">
        <v>1</v>
      </c>
      <c r="J15" s="79"/>
      <c r="K15" s="80"/>
    </row>
    <row r="16" ht="24" spans="1:11">
      <c r="A16" s="52"/>
      <c r="B16" s="52"/>
      <c r="C16" s="48" t="s">
        <v>11</v>
      </c>
      <c r="D16" s="49" t="s">
        <v>41</v>
      </c>
      <c r="E16" s="50" t="s">
        <v>42</v>
      </c>
      <c r="F16" s="50" t="s">
        <v>14</v>
      </c>
      <c r="G16" s="51">
        <v>35</v>
      </c>
      <c r="H16" s="54">
        <v>2015</v>
      </c>
      <c r="I16" s="66">
        <v>1</v>
      </c>
      <c r="J16" s="79"/>
      <c r="K16" s="80"/>
    </row>
    <row r="17" ht="24" spans="1:11">
      <c r="A17" s="52"/>
      <c r="B17" s="52"/>
      <c r="C17" s="48" t="s">
        <v>11</v>
      </c>
      <c r="D17" s="49" t="s">
        <v>43</v>
      </c>
      <c r="E17" s="56" t="s">
        <v>44</v>
      </c>
      <c r="F17" s="56" t="s">
        <v>29</v>
      </c>
      <c r="G17" s="51">
        <v>40</v>
      </c>
      <c r="H17" s="54" t="s">
        <v>30</v>
      </c>
      <c r="I17" s="66">
        <v>2</v>
      </c>
      <c r="J17" s="79"/>
      <c r="K17" s="80"/>
    </row>
    <row r="18" ht="24" spans="1:11">
      <c r="A18" s="52"/>
      <c r="B18" s="52"/>
      <c r="C18" s="48" t="s">
        <v>11</v>
      </c>
      <c r="D18" s="49" t="s">
        <v>45</v>
      </c>
      <c r="E18" s="50" t="s">
        <v>46</v>
      </c>
      <c r="F18" s="50" t="s">
        <v>24</v>
      </c>
      <c r="G18" s="51">
        <v>35</v>
      </c>
      <c r="H18" s="54">
        <v>2015</v>
      </c>
      <c r="I18" s="66">
        <v>1</v>
      </c>
      <c r="J18" s="79"/>
      <c r="K18" s="80"/>
    </row>
    <row r="19" ht="24" spans="1:11">
      <c r="A19" s="52"/>
      <c r="B19" s="52"/>
      <c r="C19" s="48" t="s">
        <v>11</v>
      </c>
      <c r="D19" s="49" t="s">
        <v>47</v>
      </c>
      <c r="E19" s="55" t="s">
        <v>48</v>
      </c>
      <c r="F19" s="55" t="s">
        <v>21</v>
      </c>
      <c r="G19" s="51">
        <v>25</v>
      </c>
      <c r="H19" s="54">
        <v>2017</v>
      </c>
      <c r="I19" s="66">
        <v>1</v>
      </c>
      <c r="J19" s="79"/>
      <c r="K19" s="80"/>
    </row>
    <row r="20" spans="1:11">
      <c r="A20" s="52"/>
      <c r="B20" s="52"/>
      <c r="C20" s="48" t="s">
        <v>11</v>
      </c>
      <c r="D20" s="49" t="s">
        <v>49</v>
      </c>
      <c r="E20" s="57" t="s">
        <v>50</v>
      </c>
      <c r="F20" s="57" t="s">
        <v>17</v>
      </c>
      <c r="G20" s="51">
        <v>50</v>
      </c>
      <c r="H20" s="54" t="s">
        <v>18</v>
      </c>
      <c r="I20" s="66">
        <v>2</v>
      </c>
      <c r="J20" s="79"/>
      <c r="K20" s="80"/>
    </row>
    <row r="21" ht="24" spans="1:11">
      <c r="A21" s="52"/>
      <c r="B21" s="52"/>
      <c r="C21" s="48" t="s">
        <v>11</v>
      </c>
      <c r="D21" s="49" t="s">
        <v>51</v>
      </c>
      <c r="E21" s="56" t="s">
        <v>52</v>
      </c>
      <c r="F21" s="56" t="s">
        <v>29</v>
      </c>
      <c r="G21" s="51">
        <v>50</v>
      </c>
      <c r="H21" s="54" t="s">
        <v>30</v>
      </c>
      <c r="I21" s="66">
        <v>2</v>
      </c>
      <c r="J21" s="79"/>
      <c r="K21" s="80"/>
    </row>
    <row r="22" ht="24" spans="1:11">
      <c r="A22" s="52"/>
      <c r="B22" s="52"/>
      <c r="C22" s="48" t="s">
        <v>11</v>
      </c>
      <c r="D22" s="49" t="s">
        <v>53</v>
      </c>
      <c r="E22" s="50" t="s">
        <v>54</v>
      </c>
      <c r="F22" s="50" t="s">
        <v>24</v>
      </c>
      <c r="G22" s="51">
        <v>35</v>
      </c>
      <c r="H22" s="54">
        <v>2015</v>
      </c>
      <c r="I22" s="66">
        <v>1</v>
      </c>
      <c r="J22" s="79"/>
      <c r="K22" s="80"/>
    </row>
    <row r="23" spans="1:11">
      <c r="A23" s="52"/>
      <c r="B23" s="52"/>
      <c r="C23" s="48" t="s">
        <v>11</v>
      </c>
      <c r="D23" s="49" t="s">
        <v>55</v>
      </c>
      <c r="E23" s="57" t="s">
        <v>56</v>
      </c>
      <c r="F23" s="57" t="s">
        <v>17</v>
      </c>
      <c r="G23" s="51">
        <v>50</v>
      </c>
      <c r="H23" s="54" t="s">
        <v>18</v>
      </c>
      <c r="I23" s="66">
        <v>2</v>
      </c>
      <c r="J23" s="79"/>
      <c r="K23" s="80"/>
    </row>
    <row r="24" spans="1:11">
      <c r="A24" s="52"/>
      <c r="B24" s="52"/>
      <c r="C24" s="48" t="s">
        <v>11</v>
      </c>
      <c r="D24" s="49" t="s">
        <v>57</v>
      </c>
      <c r="E24" s="55" t="s">
        <v>58</v>
      </c>
      <c r="F24" s="55" t="s">
        <v>21</v>
      </c>
      <c r="G24" s="51">
        <v>25</v>
      </c>
      <c r="H24" s="54">
        <v>2017</v>
      </c>
      <c r="I24" s="66">
        <v>1</v>
      </c>
      <c r="J24" s="79"/>
      <c r="K24" s="80"/>
    </row>
    <row r="25" ht="24" spans="1:11">
      <c r="A25" s="52"/>
      <c r="B25" s="52"/>
      <c r="C25" s="48" t="s">
        <v>11</v>
      </c>
      <c r="D25" s="49" t="s">
        <v>59</v>
      </c>
      <c r="E25" s="50" t="s">
        <v>60</v>
      </c>
      <c r="F25" s="50" t="s">
        <v>14</v>
      </c>
      <c r="G25" s="51">
        <v>35</v>
      </c>
      <c r="H25" s="54">
        <v>2015</v>
      </c>
      <c r="I25" s="66">
        <v>1</v>
      </c>
      <c r="J25" s="79"/>
      <c r="K25" s="80"/>
    </row>
    <row r="26" spans="1:11">
      <c r="A26" s="52"/>
      <c r="B26" s="52"/>
      <c r="C26" s="48" t="s">
        <v>11</v>
      </c>
      <c r="D26" s="49" t="s">
        <v>61</v>
      </c>
      <c r="E26" s="56" t="s">
        <v>62</v>
      </c>
      <c r="F26" s="56" t="s">
        <v>29</v>
      </c>
      <c r="G26" s="51">
        <v>40</v>
      </c>
      <c r="H26" s="54" t="s">
        <v>30</v>
      </c>
      <c r="I26" s="66">
        <v>2</v>
      </c>
      <c r="J26" s="79"/>
      <c r="K26" s="80"/>
    </row>
    <row r="27" ht="24" spans="1:11">
      <c r="A27" s="52"/>
      <c r="B27" s="52"/>
      <c r="C27" s="48" t="s">
        <v>11</v>
      </c>
      <c r="D27" s="49" t="s">
        <v>63</v>
      </c>
      <c r="E27" s="50" t="s">
        <v>64</v>
      </c>
      <c r="F27" s="50" t="s">
        <v>24</v>
      </c>
      <c r="G27" s="51">
        <v>35</v>
      </c>
      <c r="H27" s="54">
        <v>2015</v>
      </c>
      <c r="I27" s="66">
        <v>1</v>
      </c>
      <c r="J27" s="79"/>
      <c r="K27" s="80"/>
    </row>
    <row r="28" spans="1:11">
      <c r="A28" s="52"/>
      <c r="B28" s="52"/>
      <c r="C28" s="48" t="s">
        <v>11</v>
      </c>
      <c r="D28" s="49" t="s">
        <v>65</v>
      </c>
      <c r="E28" s="55" t="s">
        <v>66</v>
      </c>
      <c r="F28" s="55" t="s">
        <v>21</v>
      </c>
      <c r="G28" s="51">
        <v>25</v>
      </c>
      <c r="H28" s="54">
        <v>2017</v>
      </c>
      <c r="I28" s="66">
        <v>1</v>
      </c>
      <c r="J28" s="79"/>
      <c r="K28" s="80"/>
    </row>
    <row r="29" ht="24" spans="1:11">
      <c r="A29" s="52"/>
      <c r="B29" s="52"/>
      <c r="C29" s="48" t="s">
        <v>11</v>
      </c>
      <c r="D29" s="49" t="s">
        <v>67</v>
      </c>
      <c r="E29" s="57" t="s">
        <v>68</v>
      </c>
      <c r="F29" s="57" t="s">
        <v>17</v>
      </c>
      <c r="G29" s="51">
        <v>50</v>
      </c>
      <c r="H29" s="54" t="s">
        <v>18</v>
      </c>
      <c r="I29" s="66">
        <v>2</v>
      </c>
      <c r="J29" s="79"/>
      <c r="K29" s="80"/>
    </row>
    <row r="30" spans="1:11">
      <c r="A30" s="58"/>
      <c r="B30" s="58"/>
      <c r="C30" s="59" t="s">
        <v>69</v>
      </c>
      <c r="D30" s="60"/>
      <c r="E30" s="61"/>
      <c r="F30" s="61"/>
      <c r="G30" s="62">
        <f>SUM(G5:G29)</f>
        <v>925</v>
      </c>
      <c r="H30" s="60"/>
      <c r="I30" s="67">
        <f>SUM(I5:I29)</f>
        <v>35</v>
      </c>
      <c r="J30" s="79"/>
      <c r="K30" s="80"/>
    </row>
    <row r="31" s="29" customFormat="1" ht="24" spans="1:11">
      <c r="A31" s="58"/>
      <c r="B31" s="58"/>
      <c r="C31" s="58" t="s">
        <v>70</v>
      </c>
      <c r="D31" s="49" t="s">
        <v>71</v>
      </c>
      <c r="E31" s="63" t="s">
        <v>72</v>
      </c>
      <c r="F31" s="63" t="s">
        <v>21</v>
      </c>
      <c r="G31" s="64">
        <v>25</v>
      </c>
      <c r="H31" s="49">
        <v>2017</v>
      </c>
      <c r="I31" s="81">
        <v>1</v>
      </c>
      <c r="J31" s="82"/>
      <c r="K31" s="83"/>
    </row>
    <row r="32" s="29" customFormat="1" ht="36" spans="1:11">
      <c r="A32" s="58"/>
      <c r="B32" s="58"/>
      <c r="C32" s="58" t="s">
        <v>70</v>
      </c>
      <c r="D32" s="49" t="s">
        <v>73</v>
      </c>
      <c r="E32" s="63" t="s">
        <v>74</v>
      </c>
      <c r="F32" s="63" t="s">
        <v>24</v>
      </c>
      <c r="G32" s="64">
        <v>35</v>
      </c>
      <c r="H32" s="49">
        <v>2015</v>
      </c>
      <c r="I32" s="81">
        <v>1</v>
      </c>
      <c r="J32" s="82"/>
      <c r="K32" s="83"/>
    </row>
    <row r="33" s="29" customFormat="1" spans="1:11">
      <c r="A33" s="58"/>
      <c r="B33" s="58"/>
      <c r="C33" s="58" t="s">
        <v>70</v>
      </c>
      <c r="D33" s="49" t="s">
        <v>75</v>
      </c>
      <c r="E33" s="63" t="s">
        <v>76</v>
      </c>
      <c r="F33" s="63" t="s">
        <v>21</v>
      </c>
      <c r="G33" s="64">
        <v>25</v>
      </c>
      <c r="H33" s="49">
        <v>2017</v>
      </c>
      <c r="I33" s="81">
        <v>1</v>
      </c>
      <c r="J33" s="82"/>
      <c r="K33" s="83"/>
    </row>
    <row r="34" s="29" customFormat="1" ht="24" spans="1:11">
      <c r="A34" s="58"/>
      <c r="B34" s="58"/>
      <c r="C34" s="58" t="s">
        <v>70</v>
      </c>
      <c r="D34" s="49" t="s">
        <v>77</v>
      </c>
      <c r="E34" s="63" t="s">
        <v>78</v>
      </c>
      <c r="F34" s="63" t="s">
        <v>21</v>
      </c>
      <c r="G34" s="64">
        <v>25</v>
      </c>
      <c r="H34" s="49">
        <v>2017</v>
      </c>
      <c r="I34" s="81">
        <v>1</v>
      </c>
      <c r="J34" s="82"/>
      <c r="K34" s="83"/>
    </row>
    <row r="35" s="29" customFormat="1" spans="1:11">
      <c r="A35" s="58"/>
      <c r="B35" s="58"/>
      <c r="C35" s="58" t="s">
        <v>70</v>
      </c>
      <c r="D35" s="49" t="s">
        <v>79</v>
      </c>
      <c r="E35" s="63" t="s">
        <v>80</v>
      </c>
      <c r="F35" s="63" t="s">
        <v>21</v>
      </c>
      <c r="G35" s="64">
        <v>25</v>
      </c>
      <c r="H35" s="49">
        <v>2017</v>
      </c>
      <c r="I35" s="81">
        <v>1</v>
      </c>
      <c r="J35" s="82"/>
      <c r="K35" s="83"/>
    </row>
    <row r="36" s="29" customFormat="1" spans="1:11">
      <c r="A36" s="58"/>
      <c r="B36" s="58"/>
      <c r="C36" s="58" t="s">
        <v>70</v>
      </c>
      <c r="D36" s="49" t="s">
        <v>81</v>
      </c>
      <c r="E36" s="63" t="s">
        <v>82</v>
      </c>
      <c r="F36" s="63" t="s">
        <v>17</v>
      </c>
      <c r="G36" s="64">
        <v>50</v>
      </c>
      <c r="H36" s="64" t="s">
        <v>18</v>
      </c>
      <c r="I36" s="81">
        <v>2</v>
      </c>
      <c r="J36" s="82"/>
      <c r="K36" s="83"/>
    </row>
    <row r="37" s="29" customFormat="1" ht="24" spans="1:11">
      <c r="A37" s="58"/>
      <c r="B37" s="58"/>
      <c r="C37" s="58" t="s">
        <v>70</v>
      </c>
      <c r="D37" s="49" t="s">
        <v>83</v>
      </c>
      <c r="E37" s="63" t="s">
        <v>84</v>
      </c>
      <c r="F37" s="63" t="s">
        <v>29</v>
      </c>
      <c r="G37" s="64">
        <v>40</v>
      </c>
      <c r="H37" s="64" t="s">
        <v>30</v>
      </c>
      <c r="I37" s="81">
        <v>2</v>
      </c>
      <c r="J37" s="82"/>
      <c r="K37" s="83"/>
    </row>
    <row r="38" s="29" customFormat="1" spans="1:11">
      <c r="A38" s="58"/>
      <c r="B38" s="58"/>
      <c r="C38" s="58" t="s">
        <v>70</v>
      </c>
      <c r="D38" s="49" t="s">
        <v>85</v>
      </c>
      <c r="E38" s="63" t="s">
        <v>86</v>
      </c>
      <c r="F38" s="63" t="s">
        <v>29</v>
      </c>
      <c r="G38" s="64">
        <v>40</v>
      </c>
      <c r="H38" s="64" t="s">
        <v>30</v>
      </c>
      <c r="I38" s="81">
        <v>2</v>
      </c>
      <c r="J38" s="82"/>
      <c r="K38" s="83"/>
    </row>
    <row r="39" s="29" customFormat="1" ht="24" spans="1:11">
      <c r="A39" s="58"/>
      <c r="B39" s="58"/>
      <c r="C39" s="58" t="s">
        <v>70</v>
      </c>
      <c r="D39" s="49" t="s">
        <v>87</v>
      </c>
      <c r="E39" s="63" t="s">
        <v>88</v>
      </c>
      <c r="F39" s="63" t="s">
        <v>17</v>
      </c>
      <c r="G39" s="64">
        <v>50</v>
      </c>
      <c r="H39" s="64" t="s">
        <v>18</v>
      </c>
      <c r="I39" s="81">
        <v>2</v>
      </c>
      <c r="J39" s="82"/>
      <c r="K39" s="83"/>
    </row>
    <row r="40" s="29" customFormat="1" ht="24" spans="1:11">
      <c r="A40" s="58"/>
      <c r="B40" s="58"/>
      <c r="C40" s="58" t="s">
        <v>70</v>
      </c>
      <c r="D40" s="49" t="s">
        <v>89</v>
      </c>
      <c r="E40" s="63" t="s">
        <v>90</v>
      </c>
      <c r="F40" s="63" t="s">
        <v>21</v>
      </c>
      <c r="G40" s="64">
        <v>25</v>
      </c>
      <c r="H40" s="49">
        <v>2017</v>
      </c>
      <c r="I40" s="81">
        <v>1</v>
      </c>
      <c r="J40" s="82"/>
      <c r="K40" s="83"/>
    </row>
    <row r="41" s="29" customFormat="1" spans="1:11">
      <c r="A41" s="58"/>
      <c r="B41" s="58"/>
      <c r="C41" s="58" t="s">
        <v>70</v>
      </c>
      <c r="D41" s="49" t="s">
        <v>91</v>
      </c>
      <c r="E41" s="63" t="s">
        <v>92</v>
      </c>
      <c r="F41" s="63" t="s">
        <v>21</v>
      </c>
      <c r="G41" s="64">
        <v>25</v>
      </c>
      <c r="H41" s="49">
        <v>2017</v>
      </c>
      <c r="I41" s="81">
        <v>1</v>
      </c>
      <c r="J41" s="82"/>
      <c r="K41" s="83"/>
    </row>
    <row r="42" s="29" customFormat="1" spans="1:11">
      <c r="A42" s="58"/>
      <c r="B42" s="58"/>
      <c r="C42" s="58" t="s">
        <v>70</v>
      </c>
      <c r="D42" s="49" t="s">
        <v>93</v>
      </c>
      <c r="E42" s="63" t="s">
        <v>94</v>
      </c>
      <c r="F42" s="63" t="s">
        <v>17</v>
      </c>
      <c r="G42" s="64">
        <v>50</v>
      </c>
      <c r="H42" s="64" t="s">
        <v>18</v>
      </c>
      <c r="I42" s="81">
        <v>2</v>
      </c>
      <c r="J42" s="82"/>
      <c r="K42" s="83"/>
    </row>
    <row r="43" s="29" customFormat="1" spans="1:11">
      <c r="A43" s="58"/>
      <c r="B43" s="58"/>
      <c r="C43" s="58" t="s">
        <v>70</v>
      </c>
      <c r="D43" s="49" t="s">
        <v>95</v>
      </c>
      <c r="E43" s="63" t="s">
        <v>96</v>
      </c>
      <c r="F43" s="63" t="s">
        <v>29</v>
      </c>
      <c r="G43" s="64">
        <v>40</v>
      </c>
      <c r="H43" s="64" t="s">
        <v>30</v>
      </c>
      <c r="I43" s="81">
        <v>2</v>
      </c>
      <c r="J43" s="82"/>
      <c r="K43" s="83"/>
    </row>
    <row r="44" s="29" customFormat="1" spans="1:11">
      <c r="A44" s="58"/>
      <c r="B44" s="58"/>
      <c r="C44" s="58" t="s">
        <v>70</v>
      </c>
      <c r="D44" s="49" t="s">
        <v>97</v>
      </c>
      <c r="E44" s="63" t="s">
        <v>98</v>
      </c>
      <c r="F44" s="63" t="s">
        <v>29</v>
      </c>
      <c r="G44" s="64">
        <v>40</v>
      </c>
      <c r="H44" s="64" t="s">
        <v>30</v>
      </c>
      <c r="I44" s="81">
        <v>2</v>
      </c>
      <c r="J44" s="82"/>
      <c r="K44" s="83"/>
    </row>
    <row r="45" s="29" customFormat="1" spans="1:11">
      <c r="A45" s="58"/>
      <c r="B45" s="58"/>
      <c r="C45" s="58" t="s">
        <v>70</v>
      </c>
      <c r="D45" s="49" t="s">
        <v>99</v>
      </c>
      <c r="E45" s="63" t="s">
        <v>100</v>
      </c>
      <c r="F45" s="63" t="s">
        <v>24</v>
      </c>
      <c r="G45" s="64">
        <v>35</v>
      </c>
      <c r="H45" s="49">
        <v>2015</v>
      </c>
      <c r="I45" s="81">
        <v>1</v>
      </c>
      <c r="J45" s="82"/>
      <c r="K45" s="83"/>
    </row>
    <row r="46" s="29" customFormat="1" spans="1:11">
      <c r="A46" s="58"/>
      <c r="B46" s="58"/>
      <c r="C46" s="58" t="s">
        <v>70</v>
      </c>
      <c r="D46" s="49" t="s">
        <v>101</v>
      </c>
      <c r="E46" s="63" t="s">
        <v>102</v>
      </c>
      <c r="F46" s="63" t="s">
        <v>17</v>
      </c>
      <c r="G46" s="64">
        <v>50</v>
      </c>
      <c r="H46" s="64" t="s">
        <v>18</v>
      </c>
      <c r="I46" s="81">
        <v>2</v>
      </c>
      <c r="J46" s="82"/>
      <c r="K46" s="83"/>
    </row>
    <row r="47" s="29" customFormat="1" spans="1:11">
      <c r="A47" s="58"/>
      <c r="B47" s="58"/>
      <c r="C47" s="58" t="s">
        <v>70</v>
      </c>
      <c r="D47" s="49" t="s">
        <v>103</v>
      </c>
      <c r="E47" s="63" t="s">
        <v>104</v>
      </c>
      <c r="F47" s="63" t="s">
        <v>21</v>
      </c>
      <c r="G47" s="64">
        <v>25</v>
      </c>
      <c r="H47" s="49">
        <v>2017</v>
      </c>
      <c r="I47" s="81">
        <v>1</v>
      </c>
      <c r="J47" s="82"/>
      <c r="K47" s="83"/>
    </row>
    <row r="48" s="29" customFormat="1" ht="24" spans="1:11">
      <c r="A48" s="58"/>
      <c r="B48" s="58"/>
      <c r="C48" s="58" t="s">
        <v>70</v>
      </c>
      <c r="D48" s="49" t="s">
        <v>105</v>
      </c>
      <c r="E48" s="63" t="s">
        <v>106</v>
      </c>
      <c r="F48" s="63" t="s">
        <v>24</v>
      </c>
      <c r="G48" s="64">
        <v>35</v>
      </c>
      <c r="H48" s="49">
        <v>2015</v>
      </c>
      <c r="I48" s="81">
        <v>1</v>
      </c>
      <c r="J48" s="82"/>
      <c r="K48" s="83"/>
    </row>
    <row r="49" s="29" customFormat="1" spans="1:11">
      <c r="A49" s="58"/>
      <c r="B49" s="58"/>
      <c r="C49" s="58" t="s">
        <v>70</v>
      </c>
      <c r="D49" s="49" t="s">
        <v>107</v>
      </c>
      <c r="E49" s="63" t="s">
        <v>108</v>
      </c>
      <c r="F49" s="63" t="s">
        <v>17</v>
      </c>
      <c r="G49" s="64">
        <v>50</v>
      </c>
      <c r="H49" s="64" t="s">
        <v>18</v>
      </c>
      <c r="I49" s="81">
        <v>2</v>
      </c>
      <c r="J49" s="82"/>
      <c r="K49" s="83"/>
    </row>
    <row r="50" s="29" customFormat="1" spans="1:11">
      <c r="A50" s="58"/>
      <c r="B50" s="58"/>
      <c r="C50" s="58" t="s">
        <v>70</v>
      </c>
      <c r="D50" s="49" t="s">
        <v>109</v>
      </c>
      <c r="E50" s="63" t="s">
        <v>110</v>
      </c>
      <c r="F50" s="63" t="s">
        <v>24</v>
      </c>
      <c r="G50" s="64">
        <v>35</v>
      </c>
      <c r="H50" s="49">
        <v>2015</v>
      </c>
      <c r="I50" s="81">
        <v>1</v>
      </c>
      <c r="J50" s="82"/>
      <c r="K50" s="83"/>
    </row>
    <row r="51" s="29" customFormat="1" ht="24" spans="1:11">
      <c r="A51" s="58"/>
      <c r="B51" s="58"/>
      <c r="C51" s="58" t="s">
        <v>70</v>
      </c>
      <c r="D51" s="49" t="s">
        <v>111</v>
      </c>
      <c r="E51" s="63" t="s">
        <v>112</v>
      </c>
      <c r="F51" s="63" t="s">
        <v>24</v>
      </c>
      <c r="G51" s="64">
        <v>35</v>
      </c>
      <c r="H51" s="49">
        <v>2015</v>
      </c>
      <c r="I51" s="81">
        <v>1</v>
      </c>
      <c r="J51" s="82"/>
      <c r="K51" s="83"/>
    </row>
    <row r="52" s="29" customFormat="1" spans="1:11">
      <c r="A52" s="58"/>
      <c r="B52" s="58"/>
      <c r="C52" s="59" t="s">
        <v>113</v>
      </c>
      <c r="D52" s="60"/>
      <c r="E52" s="61"/>
      <c r="F52" s="61"/>
      <c r="G52" s="62">
        <f>SUM(G31:G51)</f>
        <v>760</v>
      </c>
      <c r="H52" s="65"/>
      <c r="I52" s="67">
        <f>SUM(I31:I51)</f>
        <v>30</v>
      </c>
      <c r="J52" s="82"/>
      <c r="K52" s="83"/>
    </row>
    <row r="53" s="29" customFormat="1" spans="1:11">
      <c r="A53" s="58"/>
      <c r="B53" s="58"/>
      <c r="C53" s="48" t="s">
        <v>114</v>
      </c>
      <c r="D53" s="48" t="s">
        <v>115</v>
      </c>
      <c r="E53" s="66" t="s">
        <v>116</v>
      </c>
      <c r="F53" s="66" t="s">
        <v>17</v>
      </c>
      <c r="G53" s="51">
        <v>50</v>
      </c>
      <c r="H53" s="51" t="s">
        <v>18</v>
      </c>
      <c r="I53" s="81">
        <v>2</v>
      </c>
      <c r="J53" s="82"/>
      <c r="K53" s="83"/>
    </row>
    <row r="54" s="29" customFormat="1" spans="1:11">
      <c r="A54" s="58"/>
      <c r="B54" s="58"/>
      <c r="C54" s="48" t="s">
        <v>114</v>
      </c>
      <c r="D54" s="48" t="s">
        <v>117</v>
      </c>
      <c r="E54" s="66" t="s">
        <v>118</v>
      </c>
      <c r="F54" s="66" t="s">
        <v>21</v>
      </c>
      <c r="G54" s="51">
        <v>25</v>
      </c>
      <c r="H54" s="48">
        <v>2017</v>
      </c>
      <c r="I54" s="81">
        <v>1</v>
      </c>
      <c r="J54" s="82"/>
      <c r="K54" s="83"/>
    </row>
    <row r="55" s="29" customFormat="1" spans="1:11">
      <c r="A55" s="58"/>
      <c r="B55" s="58"/>
      <c r="C55" s="48" t="s">
        <v>114</v>
      </c>
      <c r="D55" s="48" t="s">
        <v>119</v>
      </c>
      <c r="E55" s="66" t="s">
        <v>120</v>
      </c>
      <c r="F55" s="66" t="s">
        <v>24</v>
      </c>
      <c r="G55" s="51">
        <v>35</v>
      </c>
      <c r="H55" s="48">
        <v>2015</v>
      </c>
      <c r="I55" s="81">
        <v>1</v>
      </c>
      <c r="J55" s="82"/>
      <c r="K55" s="83"/>
    </row>
    <row r="56" s="29" customFormat="1" spans="1:11">
      <c r="A56" s="58"/>
      <c r="B56" s="58"/>
      <c r="C56" s="48" t="s">
        <v>114</v>
      </c>
      <c r="D56" s="48" t="s">
        <v>121</v>
      </c>
      <c r="E56" s="66" t="s">
        <v>122</v>
      </c>
      <c r="F56" s="66" t="s">
        <v>21</v>
      </c>
      <c r="G56" s="51">
        <v>25</v>
      </c>
      <c r="H56" s="48">
        <v>2017</v>
      </c>
      <c r="I56" s="81">
        <v>1</v>
      </c>
      <c r="J56" s="82"/>
      <c r="K56" s="83"/>
    </row>
    <row r="57" s="29" customFormat="1" spans="1:11">
      <c r="A57" s="58"/>
      <c r="B57" s="58"/>
      <c r="C57" s="48" t="s">
        <v>114</v>
      </c>
      <c r="D57" s="48" t="s">
        <v>123</v>
      </c>
      <c r="E57" s="66" t="s">
        <v>124</v>
      </c>
      <c r="F57" s="66" t="s">
        <v>29</v>
      </c>
      <c r="G57" s="51">
        <v>40</v>
      </c>
      <c r="H57" s="51" t="s">
        <v>30</v>
      </c>
      <c r="I57" s="81">
        <v>2</v>
      </c>
      <c r="J57" s="82"/>
      <c r="K57" s="83"/>
    </row>
    <row r="58" spans="1:11">
      <c r="A58" s="58"/>
      <c r="B58" s="58"/>
      <c r="C58" s="59" t="s">
        <v>125</v>
      </c>
      <c r="D58" s="59"/>
      <c r="E58" s="67"/>
      <c r="F58" s="67"/>
      <c r="G58" s="62">
        <f>SUM(G53:G57)</f>
        <v>175</v>
      </c>
      <c r="H58" s="59"/>
      <c r="I58" s="67">
        <f>SUM(I53:I57)</f>
        <v>7</v>
      </c>
      <c r="J58" s="79"/>
      <c r="K58" s="80"/>
    </row>
    <row r="59" spans="1:11">
      <c r="A59" s="58"/>
      <c r="B59" s="58"/>
      <c r="C59" s="48" t="s">
        <v>126</v>
      </c>
      <c r="D59" s="48" t="s">
        <v>127</v>
      </c>
      <c r="E59" s="66" t="s">
        <v>128</v>
      </c>
      <c r="F59" s="66" t="s">
        <v>17</v>
      </c>
      <c r="G59" s="68">
        <v>50</v>
      </c>
      <c r="H59" s="54" t="s">
        <v>18</v>
      </c>
      <c r="I59" s="66">
        <v>2</v>
      </c>
      <c r="J59" s="79"/>
      <c r="K59" s="80"/>
    </row>
    <row r="60" spans="1:11">
      <c r="A60" s="58"/>
      <c r="B60" s="58"/>
      <c r="C60" s="48" t="s">
        <v>126</v>
      </c>
      <c r="D60" s="48" t="s">
        <v>129</v>
      </c>
      <c r="E60" s="66" t="s">
        <v>130</v>
      </c>
      <c r="F60" s="66" t="s">
        <v>24</v>
      </c>
      <c r="G60" s="35">
        <v>35</v>
      </c>
      <c r="H60" s="33">
        <v>2015</v>
      </c>
      <c r="I60" s="66">
        <v>1</v>
      </c>
      <c r="J60" s="79"/>
      <c r="K60" s="80"/>
    </row>
    <row r="61" spans="1:11">
      <c r="A61" s="48"/>
      <c r="B61" s="48"/>
      <c r="C61" s="48" t="s">
        <v>126</v>
      </c>
      <c r="D61" s="48" t="s">
        <v>131</v>
      </c>
      <c r="E61" s="66" t="s">
        <v>132</v>
      </c>
      <c r="F61" s="66" t="s">
        <v>29</v>
      </c>
      <c r="G61" s="68">
        <v>40</v>
      </c>
      <c r="H61" s="54" t="s">
        <v>30</v>
      </c>
      <c r="I61" s="66">
        <v>2</v>
      </c>
      <c r="J61" s="79"/>
      <c r="K61" s="80"/>
    </row>
    <row r="62" spans="1:11">
      <c r="A62" s="48"/>
      <c r="B62" s="48"/>
      <c r="C62" s="59" t="s">
        <v>133</v>
      </c>
      <c r="D62" s="59"/>
      <c r="E62" s="67"/>
      <c r="F62" s="67"/>
      <c r="G62" s="62">
        <f>SUM(G59:G61)</f>
        <v>125</v>
      </c>
      <c r="H62" s="59"/>
      <c r="I62" s="67">
        <f>SUM(I59:I61)</f>
        <v>5</v>
      </c>
      <c r="J62" s="79"/>
      <c r="K62" s="80"/>
    </row>
    <row r="63" s="30" customFormat="1" ht="24" spans="1:11">
      <c r="A63" s="69" t="s">
        <v>1117</v>
      </c>
      <c r="B63" s="69" t="s">
        <v>1118</v>
      </c>
      <c r="C63" s="70" t="s">
        <v>1064</v>
      </c>
      <c r="D63" s="70"/>
      <c r="E63" s="71"/>
      <c r="F63" s="71"/>
      <c r="G63" s="72">
        <f>SUM(G30,G52,G58,G62)</f>
        <v>1985</v>
      </c>
      <c r="H63" s="70"/>
      <c r="I63" s="71">
        <f>SUM(I30,I52,I58,I62)</f>
        <v>77</v>
      </c>
      <c r="J63" s="84">
        <v>78</v>
      </c>
      <c r="K63" s="85">
        <v>1976.7</v>
      </c>
    </row>
    <row r="64" ht="24" spans="1:11">
      <c r="A64" s="66" t="s">
        <v>1117</v>
      </c>
      <c r="B64" s="73" t="s">
        <v>1119</v>
      </c>
      <c r="C64" s="48" t="s">
        <v>11</v>
      </c>
      <c r="D64" s="74" t="s">
        <v>137</v>
      </c>
      <c r="E64" s="66" t="s">
        <v>138</v>
      </c>
      <c r="F64" s="66" t="s">
        <v>29</v>
      </c>
      <c r="G64" s="51">
        <v>3</v>
      </c>
      <c r="H64" s="48">
        <v>2016</v>
      </c>
      <c r="I64" s="66">
        <v>1</v>
      </c>
      <c r="J64" s="79"/>
      <c r="K64" s="80"/>
    </row>
    <row r="65" ht="24" spans="1:11">
      <c r="A65" s="48"/>
      <c r="B65" s="48"/>
      <c r="C65" s="48" t="s">
        <v>11</v>
      </c>
      <c r="D65" s="74" t="s">
        <v>139</v>
      </c>
      <c r="E65" s="66" t="s">
        <v>140</v>
      </c>
      <c r="F65" s="66" t="s">
        <v>21</v>
      </c>
      <c r="G65" s="51">
        <v>5</v>
      </c>
      <c r="H65" s="48">
        <v>2017</v>
      </c>
      <c r="I65" s="66">
        <v>1</v>
      </c>
      <c r="J65" s="79"/>
      <c r="K65" s="80"/>
    </row>
    <row r="66" spans="1:11">
      <c r="A66" s="48"/>
      <c r="B66" s="48"/>
      <c r="C66" s="48" t="s">
        <v>11</v>
      </c>
      <c r="D66" s="74" t="s">
        <v>141</v>
      </c>
      <c r="E66" s="66" t="s">
        <v>142</v>
      </c>
      <c r="F66" s="66" t="s">
        <v>21</v>
      </c>
      <c r="G66" s="51">
        <v>5</v>
      </c>
      <c r="H66" s="48">
        <v>2017</v>
      </c>
      <c r="I66" s="66">
        <v>1</v>
      </c>
      <c r="J66" s="79"/>
      <c r="K66" s="80"/>
    </row>
    <row r="67" ht="24" spans="1:11">
      <c r="A67" s="48"/>
      <c r="B67" s="48"/>
      <c r="C67" s="48" t="s">
        <v>11</v>
      </c>
      <c r="D67" s="74" t="s">
        <v>143</v>
      </c>
      <c r="E67" s="66" t="s">
        <v>144</v>
      </c>
      <c r="F67" s="66" t="s">
        <v>29</v>
      </c>
      <c r="G67" s="51">
        <v>3</v>
      </c>
      <c r="H67" s="48">
        <v>2016</v>
      </c>
      <c r="I67" s="66">
        <v>1</v>
      </c>
      <c r="J67" s="79"/>
      <c r="K67" s="80"/>
    </row>
    <row r="68" spans="1:11">
      <c r="A68" s="48"/>
      <c r="B68" s="48"/>
      <c r="C68" s="48" t="s">
        <v>11</v>
      </c>
      <c r="D68" s="74" t="s">
        <v>145</v>
      </c>
      <c r="E68" s="66" t="s">
        <v>146</v>
      </c>
      <c r="F68" s="66" t="s">
        <v>21</v>
      </c>
      <c r="G68" s="51">
        <v>5</v>
      </c>
      <c r="H68" s="48">
        <v>2017</v>
      </c>
      <c r="I68" s="66">
        <v>1</v>
      </c>
      <c r="J68" s="79"/>
      <c r="K68" s="80"/>
    </row>
    <row r="69" ht="24" spans="1:11">
      <c r="A69" s="48"/>
      <c r="B69" s="48"/>
      <c r="C69" s="48" t="s">
        <v>11</v>
      </c>
      <c r="D69" s="74" t="s">
        <v>147</v>
      </c>
      <c r="E69" s="66" t="s">
        <v>148</v>
      </c>
      <c r="F69" s="66" t="s">
        <v>29</v>
      </c>
      <c r="G69" s="51">
        <v>3</v>
      </c>
      <c r="H69" s="48">
        <v>2016</v>
      </c>
      <c r="I69" s="66">
        <v>1</v>
      </c>
      <c r="J69" s="79"/>
      <c r="K69" s="80"/>
    </row>
    <row r="70" ht="24" spans="1:11">
      <c r="A70" s="48"/>
      <c r="B70" s="48"/>
      <c r="C70" s="48" t="s">
        <v>11</v>
      </c>
      <c r="D70" s="74" t="s">
        <v>149</v>
      </c>
      <c r="E70" s="66" t="s">
        <v>150</v>
      </c>
      <c r="F70" s="66" t="s">
        <v>21</v>
      </c>
      <c r="G70" s="51">
        <v>5</v>
      </c>
      <c r="H70" s="48">
        <v>2017</v>
      </c>
      <c r="I70" s="66">
        <v>1</v>
      </c>
      <c r="J70" s="79"/>
      <c r="K70" s="80"/>
    </row>
    <row r="71" spans="1:11">
      <c r="A71" s="48"/>
      <c r="B71" s="48"/>
      <c r="C71" s="48" t="s">
        <v>11</v>
      </c>
      <c r="D71" s="74" t="s">
        <v>151</v>
      </c>
      <c r="E71" s="66" t="s">
        <v>152</v>
      </c>
      <c r="F71" s="66" t="s">
        <v>29</v>
      </c>
      <c r="G71" s="51">
        <v>3</v>
      </c>
      <c r="H71" s="48">
        <v>2016</v>
      </c>
      <c r="I71" s="66">
        <v>1</v>
      </c>
      <c r="J71" s="79"/>
      <c r="K71" s="80"/>
    </row>
    <row r="72" ht="24" spans="1:11">
      <c r="A72" s="48"/>
      <c r="B72" s="48"/>
      <c r="C72" s="48" t="s">
        <v>11</v>
      </c>
      <c r="D72" s="74" t="s">
        <v>153</v>
      </c>
      <c r="E72" s="66" t="s">
        <v>154</v>
      </c>
      <c r="F72" s="66" t="s">
        <v>29</v>
      </c>
      <c r="G72" s="51">
        <v>3</v>
      </c>
      <c r="H72" s="48">
        <v>2016</v>
      </c>
      <c r="I72" s="66">
        <v>1</v>
      </c>
      <c r="J72" s="79"/>
      <c r="K72" s="80"/>
    </row>
    <row r="73" ht="24" spans="1:11">
      <c r="A73" s="48"/>
      <c r="B73" s="48"/>
      <c r="C73" s="48" t="s">
        <v>11</v>
      </c>
      <c r="D73" s="74" t="s">
        <v>155</v>
      </c>
      <c r="E73" s="66" t="s">
        <v>156</v>
      </c>
      <c r="F73" s="66" t="s">
        <v>21</v>
      </c>
      <c r="G73" s="51">
        <v>5</v>
      </c>
      <c r="H73" s="48">
        <v>2017</v>
      </c>
      <c r="I73" s="66">
        <v>1</v>
      </c>
      <c r="J73" s="79"/>
      <c r="K73" s="80"/>
    </row>
    <row r="74" spans="1:11">
      <c r="A74" s="48"/>
      <c r="B74" s="48"/>
      <c r="C74" s="48" t="s">
        <v>11</v>
      </c>
      <c r="D74" s="74" t="s">
        <v>157</v>
      </c>
      <c r="E74" s="66" t="s">
        <v>158</v>
      </c>
      <c r="F74" s="66" t="s">
        <v>29</v>
      </c>
      <c r="G74" s="51">
        <v>3</v>
      </c>
      <c r="H74" s="48">
        <v>2016</v>
      </c>
      <c r="I74" s="66">
        <v>1</v>
      </c>
      <c r="J74" s="79"/>
      <c r="K74" s="80"/>
    </row>
    <row r="75" spans="1:11">
      <c r="A75" s="48"/>
      <c r="B75" s="48"/>
      <c r="C75" s="48" t="s">
        <v>11</v>
      </c>
      <c r="D75" s="74" t="s">
        <v>159</v>
      </c>
      <c r="E75" s="66" t="s">
        <v>160</v>
      </c>
      <c r="F75" s="66" t="s">
        <v>29</v>
      </c>
      <c r="G75" s="51">
        <v>3</v>
      </c>
      <c r="H75" s="48">
        <v>2016</v>
      </c>
      <c r="I75" s="66">
        <v>1</v>
      </c>
      <c r="J75" s="79"/>
      <c r="K75" s="80"/>
    </row>
    <row r="76" ht="24" spans="1:11">
      <c r="A76" s="48"/>
      <c r="B76" s="48"/>
      <c r="C76" s="48" t="s">
        <v>11</v>
      </c>
      <c r="D76" s="74" t="s">
        <v>161</v>
      </c>
      <c r="E76" s="66" t="s">
        <v>162</v>
      </c>
      <c r="F76" s="66" t="s">
        <v>21</v>
      </c>
      <c r="G76" s="51">
        <v>5</v>
      </c>
      <c r="H76" s="48">
        <v>2017</v>
      </c>
      <c r="I76" s="66">
        <v>1</v>
      </c>
      <c r="J76" s="79"/>
      <c r="K76" s="80"/>
    </row>
    <row r="77" spans="1:11">
      <c r="A77" s="48"/>
      <c r="B77" s="48"/>
      <c r="C77" s="48" t="s">
        <v>11</v>
      </c>
      <c r="D77" s="74" t="s">
        <v>163</v>
      </c>
      <c r="E77" s="66" t="s">
        <v>164</v>
      </c>
      <c r="F77" s="66" t="s">
        <v>21</v>
      </c>
      <c r="G77" s="51">
        <v>5</v>
      </c>
      <c r="H77" s="48">
        <v>2017</v>
      </c>
      <c r="I77" s="66">
        <v>1</v>
      </c>
      <c r="J77" s="79"/>
      <c r="K77" s="80"/>
    </row>
    <row r="78" ht="24" spans="1:11">
      <c r="A78" s="48"/>
      <c r="B78" s="48"/>
      <c r="C78" s="48" t="s">
        <v>11</v>
      </c>
      <c r="D78" s="74" t="s">
        <v>165</v>
      </c>
      <c r="E78" s="66" t="s">
        <v>166</v>
      </c>
      <c r="F78" s="66" t="s">
        <v>17</v>
      </c>
      <c r="G78" s="51">
        <v>3</v>
      </c>
      <c r="H78" s="48">
        <v>2015</v>
      </c>
      <c r="I78" s="66">
        <v>1</v>
      </c>
      <c r="J78" s="79"/>
      <c r="K78" s="80"/>
    </row>
    <row r="79" spans="1:11">
      <c r="A79" s="48"/>
      <c r="B79" s="48"/>
      <c r="C79" s="48" t="s">
        <v>11</v>
      </c>
      <c r="D79" s="74" t="s">
        <v>167</v>
      </c>
      <c r="E79" s="66" t="s">
        <v>168</v>
      </c>
      <c r="F79" s="66" t="s">
        <v>29</v>
      </c>
      <c r="G79" s="51">
        <v>3</v>
      </c>
      <c r="H79" s="48">
        <v>2016</v>
      </c>
      <c r="I79" s="66">
        <v>1</v>
      </c>
      <c r="J79" s="79"/>
      <c r="K79" s="80"/>
    </row>
    <row r="80" spans="1:11">
      <c r="A80" s="48"/>
      <c r="B80" s="48"/>
      <c r="C80" s="48" t="s">
        <v>11</v>
      </c>
      <c r="D80" s="74" t="s">
        <v>169</v>
      </c>
      <c r="E80" s="66" t="s">
        <v>170</v>
      </c>
      <c r="F80" s="66" t="s">
        <v>29</v>
      </c>
      <c r="G80" s="51">
        <v>3</v>
      </c>
      <c r="H80" s="48">
        <v>2016</v>
      </c>
      <c r="I80" s="66">
        <v>1</v>
      </c>
      <c r="J80" s="79"/>
      <c r="K80" s="80"/>
    </row>
    <row r="81" spans="1:11">
      <c r="A81" s="48"/>
      <c r="B81" s="48"/>
      <c r="C81" s="48" t="s">
        <v>11</v>
      </c>
      <c r="D81" s="74" t="s">
        <v>171</v>
      </c>
      <c r="E81" s="66" t="s">
        <v>172</v>
      </c>
      <c r="F81" s="66" t="s">
        <v>21</v>
      </c>
      <c r="G81" s="51">
        <v>5</v>
      </c>
      <c r="H81" s="48">
        <v>2017</v>
      </c>
      <c r="I81" s="66">
        <v>1</v>
      </c>
      <c r="J81" s="79"/>
      <c r="K81" s="80"/>
    </row>
    <row r="82" spans="1:11">
      <c r="A82" s="48"/>
      <c r="B82" s="48"/>
      <c r="C82" s="48" t="s">
        <v>11</v>
      </c>
      <c r="D82" s="74" t="s">
        <v>173</v>
      </c>
      <c r="E82" s="66" t="s">
        <v>174</v>
      </c>
      <c r="F82" s="66" t="s">
        <v>29</v>
      </c>
      <c r="G82" s="51">
        <v>3</v>
      </c>
      <c r="H82" s="48">
        <v>2016</v>
      </c>
      <c r="I82" s="66">
        <v>1</v>
      </c>
      <c r="J82" s="79"/>
      <c r="K82" s="80"/>
    </row>
    <row r="83" ht="24" spans="1:11">
      <c r="A83" s="48"/>
      <c r="B83" s="48"/>
      <c r="C83" s="48" t="s">
        <v>11</v>
      </c>
      <c r="D83" s="74" t="s">
        <v>175</v>
      </c>
      <c r="E83" s="66" t="s">
        <v>176</v>
      </c>
      <c r="F83" s="66" t="s">
        <v>17</v>
      </c>
      <c r="G83" s="51">
        <v>3</v>
      </c>
      <c r="H83" s="48">
        <v>2015</v>
      </c>
      <c r="I83" s="66">
        <v>1</v>
      </c>
      <c r="J83" s="79"/>
      <c r="K83" s="80"/>
    </row>
    <row r="84" ht="24" spans="1:11">
      <c r="A84" s="48"/>
      <c r="B84" s="48"/>
      <c r="C84" s="48" t="s">
        <v>11</v>
      </c>
      <c r="D84" s="74" t="s">
        <v>177</v>
      </c>
      <c r="E84" s="66" t="s">
        <v>178</v>
      </c>
      <c r="F84" s="66" t="s">
        <v>17</v>
      </c>
      <c r="G84" s="51">
        <v>3</v>
      </c>
      <c r="H84" s="48">
        <v>2015</v>
      </c>
      <c r="I84" s="66">
        <v>1</v>
      </c>
      <c r="J84" s="79"/>
      <c r="K84" s="80"/>
    </row>
    <row r="85" ht="36" spans="1:11">
      <c r="A85" s="48"/>
      <c r="B85" s="48"/>
      <c r="C85" s="48" t="s">
        <v>11</v>
      </c>
      <c r="D85" s="74" t="s">
        <v>179</v>
      </c>
      <c r="E85" s="66" t="s">
        <v>180</v>
      </c>
      <c r="F85" s="66" t="s">
        <v>17</v>
      </c>
      <c r="G85" s="51">
        <v>3</v>
      </c>
      <c r="H85" s="48">
        <v>2015</v>
      </c>
      <c r="I85" s="66">
        <v>1</v>
      </c>
      <c r="J85" s="79"/>
      <c r="K85" s="80"/>
    </row>
    <row r="86" ht="24" spans="1:11">
      <c r="A86" s="48"/>
      <c r="B86" s="48"/>
      <c r="C86" s="48" t="s">
        <v>11</v>
      </c>
      <c r="D86" s="74" t="s">
        <v>181</v>
      </c>
      <c r="E86" s="66" t="s">
        <v>182</v>
      </c>
      <c r="F86" s="66" t="s">
        <v>17</v>
      </c>
      <c r="G86" s="51">
        <v>3</v>
      </c>
      <c r="H86" s="48">
        <v>2015</v>
      </c>
      <c r="I86" s="66">
        <v>1</v>
      </c>
      <c r="J86" s="79"/>
      <c r="K86" s="80"/>
    </row>
    <row r="87" spans="1:11">
      <c r="A87" s="48"/>
      <c r="B87" s="48"/>
      <c r="C87" s="48" t="s">
        <v>11</v>
      </c>
      <c r="D87" s="74" t="s">
        <v>183</v>
      </c>
      <c r="E87" s="66" t="s">
        <v>184</v>
      </c>
      <c r="F87" s="66" t="s">
        <v>17</v>
      </c>
      <c r="G87" s="51">
        <v>3</v>
      </c>
      <c r="H87" s="48">
        <v>2015</v>
      </c>
      <c r="I87" s="66">
        <v>1</v>
      </c>
      <c r="J87" s="79"/>
      <c r="K87" s="80"/>
    </row>
    <row r="88" spans="1:11">
      <c r="A88" s="48"/>
      <c r="B88" s="48"/>
      <c r="C88" s="48" t="s">
        <v>11</v>
      </c>
      <c r="D88" s="74" t="s">
        <v>185</v>
      </c>
      <c r="E88" s="66" t="s">
        <v>186</v>
      </c>
      <c r="F88" s="66" t="s">
        <v>21</v>
      </c>
      <c r="G88" s="51">
        <v>5</v>
      </c>
      <c r="H88" s="48">
        <v>2017</v>
      </c>
      <c r="I88" s="66">
        <v>1</v>
      </c>
      <c r="J88" s="79"/>
      <c r="K88" s="80"/>
    </row>
    <row r="89" ht="24" spans="1:11">
      <c r="A89" s="48"/>
      <c r="B89" s="48"/>
      <c r="C89" s="48" t="s">
        <v>11</v>
      </c>
      <c r="D89" s="74" t="s">
        <v>187</v>
      </c>
      <c r="E89" s="66" t="s">
        <v>188</v>
      </c>
      <c r="F89" s="66" t="s">
        <v>21</v>
      </c>
      <c r="G89" s="51">
        <v>5</v>
      </c>
      <c r="H89" s="48">
        <v>2017</v>
      </c>
      <c r="I89" s="66">
        <v>1</v>
      </c>
      <c r="J89" s="79"/>
      <c r="K89" s="80"/>
    </row>
    <row r="90" spans="1:11">
      <c r="A90" s="48"/>
      <c r="B90" s="48"/>
      <c r="C90" s="59" t="s">
        <v>69</v>
      </c>
      <c r="D90" s="86"/>
      <c r="E90" s="67"/>
      <c r="F90" s="67"/>
      <c r="G90" s="62">
        <f>SUM(G64:G89)</f>
        <v>98</v>
      </c>
      <c r="H90" s="59"/>
      <c r="I90" s="67">
        <f>SUM(I64:I89)</f>
        <v>26</v>
      </c>
      <c r="J90" s="79"/>
      <c r="K90" s="80"/>
    </row>
    <row r="91" spans="1:11">
      <c r="A91" s="48"/>
      <c r="B91" s="48"/>
      <c r="C91" s="48" t="s">
        <v>70</v>
      </c>
      <c r="D91" s="49" t="s">
        <v>189</v>
      </c>
      <c r="E91" s="66" t="s">
        <v>190</v>
      </c>
      <c r="F91" s="66" t="s">
        <v>21</v>
      </c>
      <c r="G91" s="51">
        <v>5</v>
      </c>
      <c r="H91" s="48">
        <v>2017</v>
      </c>
      <c r="I91" s="66">
        <v>1</v>
      </c>
      <c r="J91" s="79"/>
      <c r="K91" s="80"/>
    </row>
    <row r="92" spans="1:11">
      <c r="A92" s="48"/>
      <c r="B92" s="48"/>
      <c r="C92" s="48" t="s">
        <v>70</v>
      </c>
      <c r="D92" s="49" t="s">
        <v>191</v>
      </c>
      <c r="E92" s="66" t="s">
        <v>192</v>
      </c>
      <c r="F92" s="66" t="s">
        <v>17</v>
      </c>
      <c r="G92" s="51">
        <v>3</v>
      </c>
      <c r="H92" s="48">
        <v>2015</v>
      </c>
      <c r="I92" s="66">
        <v>1</v>
      </c>
      <c r="J92" s="79"/>
      <c r="K92" s="80"/>
    </row>
    <row r="93" ht="24" spans="1:11">
      <c r="A93" s="48"/>
      <c r="B93" s="48"/>
      <c r="C93" s="48" t="s">
        <v>70</v>
      </c>
      <c r="D93" s="49" t="s">
        <v>193</v>
      </c>
      <c r="E93" s="66" t="s">
        <v>194</v>
      </c>
      <c r="F93" s="66" t="s">
        <v>29</v>
      </c>
      <c r="G93" s="51">
        <v>3</v>
      </c>
      <c r="H93" s="48">
        <v>2016</v>
      </c>
      <c r="I93" s="66">
        <v>1</v>
      </c>
      <c r="J93" s="79"/>
      <c r="K93" s="80"/>
    </row>
    <row r="94" ht="24" spans="1:11">
      <c r="A94" s="48"/>
      <c r="B94" s="48"/>
      <c r="C94" s="48" t="s">
        <v>70</v>
      </c>
      <c r="D94" s="49" t="s">
        <v>195</v>
      </c>
      <c r="E94" s="66" t="s">
        <v>196</v>
      </c>
      <c r="F94" s="66" t="s">
        <v>29</v>
      </c>
      <c r="G94" s="51">
        <v>3</v>
      </c>
      <c r="H94" s="48">
        <v>2016</v>
      </c>
      <c r="I94" s="66">
        <v>1</v>
      </c>
      <c r="J94" s="79"/>
      <c r="K94" s="80"/>
    </row>
    <row r="95" ht="24" spans="1:11">
      <c r="A95" s="48"/>
      <c r="B95" s="48"/>
      <c r="C95" s="48" t="s">
        <v>70</v>
      </c>
      <c r="D95" s="49" t="s">
        <v>197</v>
      </c>
      <c r="E95" s="66" t="s">
        <v>198</v>
      </c>
      <c r="F95" s="66" t="s">
        <v>21</v>
      </c>
      <c r="G95" s="51">
        <v>5</v>
      </c>
      <c r="H95" s="48">
        <v>2017</v>
      </c>
      <c r="I95" s="66">
        <v>1</v>
      </c>
      <c r="J95" s="79"/>
      <c r="K95" s="80"/>
    </row>
    <row r="96" spans="1:11">
      <c r="A96" s="48"/>
      <c r="B96" s="48"/>
      <c r="C96" s="48" t="s">
        <v>70</v>
      </c>
      <c r="D96" s="49" t="s">
        <v>199</v>
      </c>
      <c r="E96" s="66" t="s">
        <v>200</v>
      </c>
      <c r="F96" s="66" t="s">
        <v>17</v>
      </c>
      <c r="G96" s="51">
        <v>3</v>
      </c>
      <c r="H96" s="48">
        <v>2015</v>
      </c>
      <c r="I96" s="66">
        <v>1</v>
      </c>
      <c r="J96" s="79"/>
      <c r="K96" s="80"/>
    </row>
    <row r="97" ht="24" spans="1:11">
      <c r="A97" s="48"/>
      <c r="B97" s="48"/>
      <c r="C97" s="48" t="s">
        <v>70</v>
      </c>
      <c r="D97" s="49" t="s">
        <v>201</v>
      </c>
      <c r="E97" s="66" t="s">
        <v>202</v>
      </c>
      <c r="F97" s="66" t="s">
        <v>29</v>
      </c>
      <c r="G97" s="51">
        <v>3</v>
      </c>
      <c r="H97" s="48">
        <v>2016</v>
      </c>
      <c r="I97" s="66">
        <v>1</v>
      </c>
      <c r="J97" s="79"/>
      <c r="K97" s="80"/>
    </row>
    <row r="98" ht="24" spans="1:11">
      <c r="A98" s="48"/>
      <c r="B98" s="48"/>
      <c r="C98" s="48" t="s">
        <v>70</v>
      </c>
      <c r="D98" s="49" t="s">
        <v>203</v>
      </c>
      <c r="E98" s="66" t="s">
        <v>204</v>
      </c>
      <c r="F98" s="66" t="s">
        <v>29</v>
      </c>
      <c r="G98" s="51">
        <v>3</v>
      </c>
      <c r="H98" s="48">
        <v>2016</v>
      </c>
      <c r="I98" s="66">
        <v>1</v>
      </c>
      <c r="J98" s="79"/>
      <c r="K98" s="80"/>
    </row>
    <row r="99" ht="24" spans="1:11">
      <c r="A99" s="48"/>
      <c r="B99" s="48"/>
      <c r="C99" s="48" t="s">
        <v>70</v>
      </c>
      <c r="D99" s="49" t="s">
        <v>205</v>
      </c>
      <c r="E99" s="66" t="s">
        <v>206</v>
      </c>
      <c r="F99" s="66" t="s">
        <v>21</v>
      </c>
      <c r="G99" s="51">
        <v>5</v>
      </c>
      <c r="H99" s="48">
        <v>2017</v>
      </c>
      <c r="I99" s="66">
        <v>1</v>
      </c>
      <c r="J99" s="79"/>
      <c r="K99" s="80"/>
    </row>
    <row r="100" ht="24" spans="1:11">
      <c r="A100" s="48"/>
      <c r="B100" s="48"/>
      <c r="C100" s="48" t="s">
        <v>70</v>
      </c>
      <c r="D100" s="49" t="s">
        <v>207</v>
      </c>
      <c r="E100" s="66" t="s">
        <v>208</v>
      </c>
      <c r="F100" s="66" t="s">
        <v>17</v>
      </c>
      <c r="G100" s="51">
        <v>3</v>
      </c>
      <c r="H100" s="48">
        <v>2015</v>
      </c>
      <c r="I100" s="66">
        <v>1</v>
      </c>
      <c r="J100" s="79"/>
      <c r="K100" s="80"/>
    </row>
    <row r="101" ht="24" spans="1:11">
      <c r="A101" s="48"/>
      <c r="B101" s="48"/>
      <c r="C101" s="48" t="s">
        <v>70</v>
      </c>
      <c r="D101" s="49" t="s">
        <v>209</v>
      </c>
      <c r="E101" s="66" t="s">
        <v>210</v>
      </c>
      <c r="F101" s="66" t="s">
        <v>21</v>
      </c>
      <c r="G101" s="51">
        <v>5</v>
      </c>
      <c r="H101" s="48">
        <v>2017</v>
      </c>
      <c r="I101" s="66">
        <v>1</v>
      </c>
      <c r="J101" s="79"/>
      <c r="K101" s="80"/>
    </row>
    <row r="102" ht="24" spans="1:11">
      <c r="A102" s="48"/>
      <c r="B102" s="48"/>
      <c r="C102" s="48" t="s">
        <v>70</v>
      </c>
      <c r="D102" s="49" t="s">
        <v>211</v>
      </c>
      <c r="E102" s="66" t="s">
        <v>212</v>
      </c>
      <c r="F102" s="66" t="s">
        <v>29</v>
      </c>
      <c r="G102" s="51">
        <v>3</v>
      </c>
      <c r="H102" s="48">
        <v>2016</v>
      </c>
      <c r="I102" s="66">
        <v>1</v>
      </c>
      <c r="J102" s="79"/>
      <c r="K102" s="80"/>
    </row>
    <row r="103" spans="1:11">
      <c r="A103" s="48"/>
      <c r="B103" s="48"/>
      <c r="C103" s="48" t="s">
        <v>70</v>
      </c>
      <c r="D103" s="49" t="s">
        <v>213</v>
      </c>
      <c r="E103" s="66" t="s">
        <v>214</v>
      </c>
      <c r="F103" s="66" t="s">
        <v>29</v>
      </c>
      <c r="G103" s="51">
        <v>3</v>
      </c>
      <c r="H103" s="48">
        <v>2016</v>
      </c>
      <c r="I103" s="66">
        <v>1</v>
      </c>
      <c r="J103" s="79"/>
      <c r="K103" s="80"/>
    </row>
    <row r="104" ht="24" spans="1:11">
      <c r="A104" s="48"/>
      <c r="B104" s="48"/>
      <c r="C104" s="48" t="s">
        <v>70</v>
      </c>
      <c r="D104" s="49" t="s">
        <v>215</v>
      </c>
      <c r="E104" s="66" t="s">
        <v>216</v>
      </c>
      <c r="F104" s="66" t="s">
        <v>29</v>
      </c>
      <c r="G104" s="51">
        <v>3</v>
      </c>
      <c r="H104" s="48">
        <v>2016</v>
      </c>
      <c r="I104" s="66">
        <v>1</v>
      </c>
      <c r="J104" s="79"/>
      <c r="K104" s="80"/>
    </row>
    <row r="105" ht="24" spans="1:11">
      <c r="A105" s="48"/>
      <c r="B105" s="48"/>
      <c r="C105" s="48" t="s">
        <v>70</v>
      </c>
      <c r="D105" s="49" t="s">
        <v>217</v>
      </c>
      <c r="E105" s="66" t="s">
        <v>218</v>
      </c>
      <c r="F105" s="66" t="s">
        <v>21</v>
      </c>
      <c r="G105" s="51">
        <v>5</v>
      </c>
      <c r="H105" s="48">
        <v>2017</v>
      </c>
      <c r="I105" s="66">
        <v>1</v>
      </c>
      <c r="J105" s="79"/>
      <c r="K105" s="80"/>
    </row>
    <row r="106" ht="24" spans="1:11">
      <c r="A106" s="48"/>
      <c r="B106" s="48"/>
      <c r="C106" s="48" t="s">
        <v>70</v>
      </c>
      <c r="D106" s="49" t="s">
        <v>219</v>
      </c>
      <c r="E106" s="66" t="s">
        <v>220</v>
      </c>
      <c r="F106" s="66" t="s">
        <v>17</v>
      </c>
      <c r="G106" s="51">
        <v>3</v>
      </c>
      <c r="H106" s="48">
        <v>2015</v>
      </c>
      <c r="I106" s="66">
        <v>1</v>
      </c>
      <c r="J106" s="79"/>
      <c r="K106" s="80"/>
    </row>
    <row r="107" spans="1:11">
      <c r="A107" s="48"/>
      <c r="B107" s="48"/>
      <c r="C107" s="48" t="s">
        <v>70</v>
      </c>
      <c r="D107" s="49" t="s">
        <v>221</v>
      </c>
      <c r="E107" s="66" t="s">
        <v>222</v>
      </c>
      <c r="F107" s="66" t="s">
        <v>21</v>
      </c>
      <c r="G107" s="51">
        <v>5</v>
      </c>
      <c r="H107" s="48">
        <v>2017</v>
      </c>
      <c r="I107" s="66">
        <v>1</v>
      </c>
      <c r="J107" s="79"/>
      <c r="K107" s="80"/>
    </row>
    <row r="108" ht="24" spans="1:11">
      <c r="A108" s="48"/>
      <c r="B108" s="48"/>
      <c r="C108" s="48" t="s">
        <v>70</v>
      </c>
      <c r="D108" s="49" t="s">
        <v>223</v>
      </c>
      <c r="E108" s="66" t="s">
        <v>224</v>
      </c>
      <c r="F108" s="66" t="s">
        <v>17</v>
      </c>
      <c r="G108" s="51">
        <v>3</v>
      </c>
      <c r="H108" s="48">
        <v>2015</v>
      </c>
      <c r="I108" s="66">
        <v>1</v>
      </c>
      <c r="J108" s="79"/>
      <c r="K108" s="80"/>
    </row>
    <row r="109" spans="1:11">
      <c r="A109" s="48"/>
      <c r="B109" s="48"/>
      <c r="C109" s="48" t="s">
        <v>70</v>
      </c>
      <c r="D109" s="49" t="s">
        <v>225</v>
      </c>
      <c r="E109" s="66" t="s">
        <v>226</v>
      </c>
      <c r="F109" s="66" t="s">
        <v>21</v>
      </c>
      <c r="G109" s="51">
        <v>5</v>
      </c>
      <c r="H109" s="48">
        <v>2017</v>
      </c>
      <c r="I109" s="66">
        <v>1</v>
      </c>
      <c r="J109" s="79"/>
      <c r="K109" s="80"/>
    </row>
    <row r="110" spans="1:11">
      <c r="A110" s="48"/>
      <c r="B110" s="48"/>
      <c r="C110" s="48" t="s">
        <v>70</v>
      </c>
      <c r="D110" s="49" t="s">
        <v>227</v>
      </c>
      <c r="E110" s="66" t="s">
        <v>228</v>
      </c>
      <c r="F110" s="66" t="s">
        <v>21</v>
      </c>
      <c r="G110" s="51">
        <v>5</v>
      </c>
      <c r="H110" s="48">
        <v>2017</v>
      </c>
      <c r="I110" s="66">
        <v>1</v>
      </c>
      <c r="J110" s="79"/>
      <c r="K110" s="80"/>
    </row>
    <row r="111" ht="24" spans="1:11">
      <c r="A111" s="48"/>
      <c r="B111" s="48"/>
      <c r="C111" s="48" t="s">
        <v>70</v>
      </c>
      <c r="D111" s="49" t="s">
        <v>229</v>
      </c>
      <c r="E111" s="66" t="s">
        <v>230</v>
      </c>
      <c r="F111" s="66" t="s">
        <v>29</v>
      </c>
      <c r="G111" s="51">
        <v>3</v>
      </c>
      <c r="H111" s="48">
        <v>2016</v>
      </c>
      <c r="I111" s="66">
        <v>1</v>
      </c>
      <c r="J111" s="79"/>
      <c r="K111" s="80"/>
    </row>
    <row r="112" ht="24" spans="1:11">
      <c r="A112" s="48"/>
      <c r="B112" s="48"/>
      <c r="C112" s="48" t="s">
        <v>70</v>
      </c>
      <c r="D112" s="49" t="s">
        <v>231</v>
      </c>
      <c r="E112" s="66" t="s">
        <v>232</v>
      </c>
      <c r="F112" s="66" t="s">
        <v>17</v>
      </c>
      <c r="G112" s="51">
        <v>3</v>
      </c>
      <c r="H112" s="48">
        <v>2015</v>
      </c>
      <c r="I112" s="66">
        <v>1</v>
      </c>
      <c r="J112" s="79"/>
      <c r="K112" s="80"/>
    </row>
    <row r="113" ht="24" spans="1:11">
      <c r="A113" s="48"/>
      <c r="B113" s="48"/>
      <c r="C113" s="48" t="s">
        <v>70</v>
      </c>
      <c r="D113" s="49" t="s">
        <v>233</v>
      </c>
      <c r="E113" s="66" t="s">
        <v>234</v>
      </c>
      <c r="F113" s="66" t="s">
        <v>21</v>
      </c>
      <c r="G113" s="51">
        <v>5</v>
      </c>
      <c r="H113" s="48">
        <v>2017</v>
      </c>
      <c r="I113" s="66">
        <v>1</v>
      </c>
      <c r="J113" s="79"/>
      <c r="K113" s="80"/>
    </row>
    <row r="114" spans="1:11">
      <c r="A114" s="48"/>
      <c r="B114" s="48"/>
      <c r="C114" s="48" t="s">
        <v>70</v>
      </c>
      <c r="D114" s="49" t="s">
        <v>235</v>
      </c>
      <c r="E114" s="66" t="s">
        <v>236</v>
      </c>
      <c r="F114" s="66" t="s">
        <v>29</v>
      </c>
      <c r="G114" s="51">
        <v>3</v>
      </c>
      <c r="H114" s="48">
        <v>2016</v>
      </c>
      <c r="I114" s="66">
        <v>1</v>
      </c>
      <c r="J114" s="79"/>
      <c r="K114" s="80"/>
    </row>
    <row r="115" ht="24" spans="1:11">
      <c r="A115" s="48"/>
      <c r="B115" s="48"/>
      <c r="C115" s="48" t="s">
        <v>70</v>
      </c>
      <c r="D115" s="49" t="s">
        <v>237</v>
      </c>
      <c r="E115" s="66" t="s">
        <v>238</v>
      </c>
      <c r="F115" s="66" t="s">
        <v>21</v>
      </c>
      <c r="G115" s="51">
        <v>5</v>
      </c>
      <c r="H115" s="48">
        <v>2017</v>
      </c>
      <c r="I115" s="66">
        <v>1</v>
      </c>
      <c r="J115" s="79"/>
      <c r="K115" s="80"/>
    </row>
    <row r="116" spans="1:11">
      <c r="A116" s="48"/>
      <c r="B116" s="48"/>
      <c r="C116" s="48" t="s">
        <v>70</v>
      </c>
      <c r="D116" s="49" t="s">
        <v>239</v>
      </c>
      <c r="E116" s="66" t="s">
        <v>240</v>
      </c>
      <c r="F116" s="66" t="s">
        <v>29</v>
      </c>
      <c r="G116" s="51">
        <v>3</v>
      </c>
      <c r="H116" s="48">
        <v>2016</v>
      </c>
      <c r="I116" s="66">
        <v>1</v>
      </c>
      <c r="J116" s="79"/>
      <c r="K116" s="80"/>
    </row>
    <row r="117" spans="1:11">
      <c r="A117" s="48"/>
      <c r="B117" s="48"/>
      <c r="C117" s="59" t="s">
        <v>113</v>
      </c>
      <c r="D117" s="87"/>
      <c r="E117" s="67"/>
      <c r="F117" s="67"/>
      <c r="G117" s="62">
        <f>SUM(G91:G116)</f>
        <v>98</v>
      </c>
      <c r="H117" s="59"/>
      <c r="I117" s="67">
        <f>SUM(I91:I116)</f>
        <v>26</v>
      </c>
      <c r="J117" s="79"/>
      <c r="K117" s="80"/>
    </row>
    <row r="118" s="29" customFormat="1" ht="24" spans="1:11">
      <c r="A118" s="58"/>
      <c r="B118" s="58"/>
      <c r="C118" s="49" t="s">
        <v>241</v>
      </c>
      <c r="D118" s="49" t="s">
        <v>242</v>
      </c>
      <c r="E118" s="63" t="s">
        <v>243</v>
      </c>
      <c r="F118" s="63" t="s">
        <v>29</v>
      </c>
      <c r="G118" s="64">
        <v>3</v>
      </c>
      <c r="H118" s="49">
        <v>2016</v>
      </c>
      <c r="I118" s="81">
        <v>1</v>
      </c>
      <c r="J118" s="82"/>
      <c r="K118" s="83"/>
    </row>
    <row r="119" s="29" customFormat="1" ht="24" spans="1:11">
      <c r="A119" s="58"/>
      <c r="B119" s="58"/>
      <c r="C119" s="49" t="s">
        <v>241</v>
      </c>
      <c r="D119" s="49" t="s">
        <v>244</v>
      </c>
      <c r="E119" s="63" t="s">
        <v>245</v>
      </c>
      <c r="F119" s="63" t="s">
        <v>29</v>
      </c>
      <c r="G119" s="64">
        <v>3</v>
      </c>
      <c r="H119" s="49">
        <v>2016</v>
      </c>
      <c r="I119" s="81">
        <v>1</v>
      </c>
      <c r="J119" s="82"/>
      <c r="K119" s="83"/>
    </row>
    <row r="120" s="29" customFormat="1" ht="24" spans="1:11">
      <c r="A120" s="58"/>
      <c r="B120" s="58"/>
      <c r="C120" s="49" t="s">
        <v>241</v>
      </c>
      <c r="D120" s="49" t="s">
        <v>246</v>
      </c>
      <c r="E120" s="63" t="s">
        <v>247</v>
      </c>
      <c r="F120" s="63" t="s">
        <v>17</v>
      </c>
      <c r="G120" s="64">
        <v>3</v>
      </c>
      <c r="H120" s="49">
        <v>2015</v>
      </c>
      <c r="I120" s="81">
        <v>1</v>
      </c>
      <c r="J120" s="82"/>
      <c r="K120" s="83"/>
    </row>
    <row r="121" s="29" customFormat="1" ht="24" spans="1:11">
      <c r="A121" s="58"/>
      <c r="B121" s="58"/>
      <c r="C121" s="49" t="s">
        <v>241</v>
      </c>
      <c r="D121" s="49" t="s">
        <v>248</v>
      </c>
      <c r="E121" s="63" t="s">
        <v>249</v>
      </c>
      <c r="F121" s="63" t="s">
        <v>29</v>
      </c>
      <c r="G121" s="64">
        <v>3</v>
      </c>
      <c r="H121" s="49">
        <v>2016</v>
      </c>
      <c r="I121" s="81">
        <v>1</v>
      </c>
      <c r="J121" s="82"/>
      <c r="K121" s="83"/>
    </row>
    <row r="122" s="29" customFormat="1" spans="1:11">
      <c r="A122" s="58"/>
      <c r="B122" s="58"/>
      <c r="C122" s="49" t="s">
        <v>241</v>
      </c>
      <c r="D122" s="49" t="s">
        <v>250</v>
      </c>
      <c r="E122" s="63" t="s">
        <v>251</v>
      </c>
      <c r="F122" s="63" t="s">
        <v>17</v>
      </c>
      <c r="G122" s="64">
        <v>3</v>
      </c>
      <c r="H122" s="49">
        <v>2015</v>
      </c>
      <c r="I122" s="81">
        <v>1</v>
      </c>
      <c r="J122" s="82"/>
      <c r="K122" s="83"/>
    </row>
    <row r="123" s="29" customFormat="1" spans="1:11">
      <c r="A123" s="58"/>
      <c r="B123" s="58"/>
      <c r="C123" s="49" t="s">
        <v>241</v>
      </c>
      <c r="D123" s="49" t="s">
        <v>252</v>
      </c>
      <c r="E123" s="63" t="s">
        <v>253</v>
      </c>
      <c r="F123" s="63" t="s">
        <v>21</v>
      </c>
      <c r="G123" s="64">
        <v>5</v>
      </c>
      <c r="H123" s="49">
        <v>2017</v>
      </c>
      <c r="I123" s="81">
        <v>1</v>
      </c>
      <c r="J123" s="82"/>
      <c r="K123" s="83"/>
    </row>
    <row r="124" s="29" customFormat="1" ht="24" spans="1:11">
      <c r="A124" s="58"/>
      <c r="B124" s="58"/>
      <c r="C124" s="49" t="s">
        <v>241</v>
      </c>
      <c r="D124" s="49" t="s">
        <v>254</v>
      </c>
      <c r="E124" s="63" t="s">
        <v>255</v>
      </c>
      <c r="F124" s="63" t="s">
        <v>29</v>
      </c>
      <c r="G124" s="64">
        <v>3</v>
      </c>
      <c r="H124" s="49">
        <v>2016</v>
      </c>
      <c r="I124" s="81">
        <v>1</v>
      </c>
      <c r="J124" s="82"/>
      <c r="K124" s="83"/>
    </row>
    <row r="125" s="29" customFormat="1" spans="1:11">
      <c r="A125" s="58"/>
      <c r="B125" s="58"/>
      <c r="C125" s="49" t="s">
        <v>241</v>
      </c>
      <c r="D125" s="49" t="s">
        <v>256</v>
      </c>
      <c r="E125" s="63" t="s">
        <v>257</v>
      </c>
      <c r="F125" s="63" t="s">
        <v>17</v>
      </c>
      <c r="G125" s="64">
        <v>3</v>
      </c>
      <c r="H125" s="49">
        <v>2015</v>
      </c>
      <c r="I125" s="81">
        <v>1</v>
      </c>
      <c r="J125" s="82"/>
      <c r="K125" s="83"/>
    </row>
    <row r="126" s="29" customFormat="1" ht="24" spans="1:11">
      <c r="A126" s="58"/>
      <c r="B126" s="58"/>
      <c r="C126" s="49" t="s">
        <v>241</v>
      </c>
      <c r="D126" s="49" t="s">
        <v>258</v>
      </c>
      <c r="E126" s="63" t="s">
        <v>259</v>
      </c>
      <c r="F126" s="63" t="s">
        <v>21</v>
      </c>
      <c r="G126" s="64">
        <v>5</v>
      </c>
      <c r="H126" s="49">
        <v>2017</v>
      </c>
      <c r="I126" s="81">
        <v>1</v>
      </c>
      <c r="J126" s="82"/>
      <c r="K126" s="83"/>
    </row>
    <row r="127" s="29" customFormat="1" spans="1:11">
      <c r="A127" s="58"/>
      <c r="B127" s="58"/>
      <c r="C127" s="49" t="s">
        <v>241</v>
      </c>
      <c r="D127" s="49" t="s">
        <v>260</v>
      </c>
      <c r="E127" s="63" t="s">
        <v>261</v>
      </c>
      <c r="F127" s="63" t="s">
        <v>21</v>
      </c>
      <c r="G127" s="64">
        <v>5</v>
      </c>
      <c r="H127" s="49">
        <v>2017</v>
      </c>
      <c r="I127" s="81">
        <v>1</v>
      </c>
      <c r="J127" s="82"/>
      <c r="K127" s="83"/>
    </row>
    <row r="128" s="29" customFormat="1" spans="1:11">
      <c r="A128" s="58"/>
      <c r="B128" s="58"/>
      <c r="C128" s="49" t="s">
        <v>241</v>
      </c>
      <c r="D128" s="49" t="s">
        <v>262</v>
      </c>
      <c r="E128" s="63" t="s">
        <v>263</v>
      </c>
      <c r="F128" s="63" t="s">
        <v>21</v>
      </c>
      <c r="G128" s="64">
        <v>5</v>
      </c>
      <c r="H128" s="49">
        <v>2017</v>
      </c>
      <c r="I128" s="81">
        <v>1</v>
      </c>
      <c r="J128" s="82"/>
      <c r="K128" s="83"/>
    </row>
    <row r="129" s="29" customFormat="1" ht="24" spans="1:11">
      <c r="A129" s="58"/>
      <c r="B129" s="58"/>
      <c r="C129" s="49" t="s">
        <v>241</v>
      </c>
      <c r="D129" s="49" t="s">
        <v>264</v>
      </c>
      <c r="E129" s="63" t="s">
        <v>265</v>
      </c>
      <c r="F129" s="63" t="s">
        <v>29</v>
      </c>
      <c r="G129" s="64">
        <v>3</v>
      </c>
      <c r="H129" s="49">
        <v>2016</v>
      </c>
      <c r="I129" s="81">
        <v>1</v>
      </c>
      <c r="J129" s="82"/>
      <c r="K129" s="83"/>
    </row>
    <row r="130" s="29" customFormat="1" ht="24" spans="1:11">
      <c r="A130" s="58"/>
      <c r="B130" s="58"/>
      <c r="C130" s="49" t="s">
        <v>241</v>
      </c>
      <c r="D130" s="49" t="s">
        <v>266</v>
      </c>
      <c r="E130" s="63" t="s">
        <v>267</v>
      </c>
      <c r="F130" s="63" t="s">
        <v>17</v>
      </c>
      <c r="G130" s="64">
        <v>3</v>
      </c>
      <c r="H130" s="49">
        <v>2015</v>
      </c>
      <c r="I130" s="81">
        <v>1</v>
      </c>
      <c r="J130" s="82"/>
      <c r="K130" s="83"/>
    </row>
    <row r="131" s="29" customFormat="1" ht="24" spans="1:11">
      <c r="A131" s="58"/>
      <c r="B131" s="58"/>
      <c r="C131" s="49" t="s">
        <v>241</v>
      </c>
      <c r="D131" s="49" t="s">
        <v>268</v>
      </c>
      <c r="E131" s="63" t="s">
        <v>269</v>
      </c>
      <c r="F131" s="63" t="s">
        <v>29</v>
      </c>
      <c r="G131" s="64">
        <v>3</v>
      </c>
      <c r="H131" s="49">
        <v>2016</v>
      </c>
      <c r="I131" s="81">
        <v>1</v>
      </c>
      <c r="J131" s="82"/>
      <c r="K131" s="83"/>
    </row>
    <row r="132" s="29" customFormat="1" ht="24" spans="1:11">
      <c r="A132" s="58"/>
      <c r="B132" s="58"/>
      <c r="C132" s="49" t="s">
        <v>241</v>
      </c>
      <c r="D132" s="49" t="s">
        <v>270</v>
      </c>
      <c r="E132" s="63" t="s">
        <v>271</v>
      </c>
      <c r="F132" s="63" t="s">
        <v>29</v>
      </c>
      <c r="G132" s="64">
        <v>3</v>
      </c>
      <c r="H132" s="49">
        <v>2016</v>
      </c>
      <c r="I132" s="81">
        <v>1</v>
      </c>
      <c r="J132" s="82"/>
      <c r="K132" s="83"/>
    </row>
    <row r="133" s="29" customFormat="1" spans="1:11">
      <c r="A133" s="58"/>
      <c r="B133" s="58"/>
      <c r="C133" s="49" t="s">
        <v>241</v>
      </c>
      <c r="D133" s="49" t="s">
        <v>272</v>
      </c>
      <c r="E133" s="63" t="s">
        <v>273</v>
      </c>
      <c r="F133" s="63" t="s">
        <v>29</v>
      </c>
      <c r="G133" s="64">
        <v>3</v>
      </c>
      <c r="H133" s="49">
        <v>2016</v>
      </c>
      <c r="I133" s="81">
        <v>1</v>
      </c>
      <c r="J133" s="82"/>
      <c r="K133" s="83"/>
    </row>
    <row r="134" s="29" customFormat="1" ht="24" spans="1:11">
      <c r="A134" s="58"/>
      <c r="B134" s="58"/>
      <c r="C134" s="49" t="s">
        <v>241</v>
      </c>
      <c r="D134" s="49" t="s">
        <v>274</v>
      </c>
      <c r="E134" s="63" t="s">
        <v>275</v>
      </c>
      <c r="F134" s="63" t="s">
        <v>17</v>
      </c>
      <c r="G134" s="64">
        <v>3</v>
      </c>
      <c r="H134" s="49">
        <v>2015</v>
      </c>
      <c r="I134" s="81">
        <v>1</v>
      </c>
      <c r="J134" s="82"/>
      <c r="K134" s="83"/>
    </row>
    <row r="135" s="29" customFormat="1" spans="1:11">
      <c r="A135" s="58"/>
      <c r="B135" s="58"/>
      <c r="C135" s="49" t="s">
        <v>241</v>
      </c>
      <c r="D135" s="49" t="s">
        <v>276</v>
      </c>
      <c r="E135" s="63" t="s">
        <v>277</v>
      </c>
      <c r="F135" s="63" t="s">
        <v>21</v>
      </c>
      <c r="G135" s="64">
        <v>5</v>
      </c>
      <c r="H135" s="49">
        <v>2017</v>
      </c>
      <c r="I135" s="81">
        <v>1</v>
      </c>
      <c r="J135" s="82"/>
      <c r="K135" s="83"/>
    </row>
    <row r="136" s="29" customFormat="1" ht="24" spans="1:11">
      <c r="A136" s="58"/>
      <c r="B136" s="58"/>
      <c r="C136" s="49" t="s">
        <v>241</v>
      </c>
      <c r="D136" s="49" t="s">
        <v>278</v>
      </c>
      <c r="E136" s="63" t="s">
        <v>279</v>
      </c>
      <c r="F136" s="63" t="s">
        <v>21</v>
      </c>
      <c r="G136" s="64">
        <v>5</v>
      </c>
      <c r="H136" s="49">
        <v>2017</v>
      </c>
      <c r="I136" s="81">
        <v>1</v>
      </c>
      <c r="J136" s="82"/>
      <c r="K136" s="83"/>
    </row>
    <row r="137" s="29" customFormat="1" spans="1:11">
      <c r="A137" s="58"/>
      <c r="B137" s="58"/>
      <c r="C137" s="49" t="s">
        <v>241</v>
      </c>
      <c r="D137" s="49" t="s">
        <v>280</v>
      </c>
      <c r="E137" s="63" t="s">
        <v>281</v>
      </c>
      <c r="F137" s="63" t="s">
        <v>21</v>
      </c>
      <c r="G137" s="64">
        <v>5</v>
      </c>
      <c r="H137" s="49">
        <v>2017</v>
      </c>
      <c r="I137" s="81">
        <v>1</v>
      </c>
      <c r="J137" s="82"/>
      <c r="K137" s="83"/>
    </row>
    <row r="138" s="29" customFormat="1" ht="24" spans="1:11">
      <c r="A138" s="58"/>
      <c r="B138" s="58"/>
      <c r="C138" s="49" t="s">
        <v>241</v>
      </c>
      <c r="D138" s="49" t="s">
        <v>282</v>
      </c>
      <c r="E138" s="63" t="s">
        <v>283</v>
      </c>
      <c r="F138" s="63" t="s">
        <v>21</v>
      </c>
      <c r="G138" s="64">
        <v>5</v>
      </c>
      <c r="H138" s="49">
        <v>2017</v>
      </c>
      <c r="I138" s="81">
        <v>1</v>
      </c>
      <c r="J138" s="82"/>
      <c r="K138" s="83"/>
    </row>
    <row r="139" spans="1:11">
      <c r="A139" s="48"/>
      <c r="B139" s="48"/>
      <c r="C139" s="59" t="s">
        <v>284</v>
      </c>
      <c r="D139" s="87"/>
      <c r="E139" s="67"/>
      <c r="F139" s="67"/>
      <c r="G139" s="62">
        <f>SUM(G118:G138)</f>
        <v>79</v>
      </c>
      <c r="H139" s="59"/>
      <c r="I139" s="67">
        <f>SUM(I118:I138)</f>
        <v>21</v>
      </c>
      <c r="J139" s="79"/>
      <c r="K139" s="80"/>
    </row>
    <row r="140" s="29" customFormat="1" ht="24" spans="1:11">
      <c r="A140" s="58"/>
      <c r="B140" s="58"/>
      <c r="C140" s="49" t="s">
        <v>285</v>
      </c>
      <c r="D140" s="49" t="s">
        <v>286</v>
      </c>
      <c r="E140" s="63" t="s">
        <v>287</v>
      </c>
      <c r="F140" s="49" t="s">
        <v>29</v>
      </c>
      <c r="G140" s="64">
        <v>3</v>
      </c>
      <c r="H140" s="49">
        <v>2016</v>
      </c>
      <c r="I140" s="47">
        <v>1</v>
      </c>
      <c r="J140" s="82"/>
      <c r="K140" s="83"/>
    </row>
    <row r="141" s="29" customFormat="1" ht="24" spans="1:11">
      <c r="A141" s="58"/>
      <c r="B141" s="58"/>
      <c r="C141" s="49" t="s">
        <v>285</v>
      </c>
      <c r="D141" s="49" t="s">
        <v>288</v>
      </c>
      <c r="E141" s="63" t="s">
        <v>289</v>
      </c>
      <c r="F141" s="63" t="s">
        <v>17</v>
      </c>
      <c r="G141" s="64">
        <v>3</v>
      </c>
      <c r="H141" s="49">
        <v>2015</v>
      </c>
      <c r="I141" s="47">
        <v>1</v>
      </c>
      <c r="J141" s="82"/>
      <c r="K141" s="83"/>
    </row>
    <row r="142" s="29" customFormat="1" spans="1:11">
      <c r="A142" s="58"/>
      <c r="B142" s="58"/>
      <c r="C142" s="49" t="s">
        <v>285</v>
      </c>
      <c r="D142" s="49" t="s">
        <v>290</v>
      </c>
      <c r="E142" s="63" t="s">
        <v>291</v>
      </c>
      <c r="F142" s="63" t="s">
        <v>17</v>
      </c>
      <c r="G142" s="64">
        <v>3</v>
      </c>
      <c r="H142" s="49">
        <v>2015</v>
      </c>
      <c r="I142" s="47">
        <v>1</v>
      </c>
      <c r="J142" s="82"/>
      <c r="K142" s="83"/>
    </row>
    <row r="143" s="29" customFormat="1" ht="24" spans="1:11">
      <c r="A143" s="58"/>
      <c r="B143" s="58"/>
      <c r="C143" s="49" t="s">
        <v>285</v>
      </c>
      <c r="D143" s="49" t="s">
        <v>292</v>
      </c>
      <c r="E143" s="63" t="s">
        <v>293</v>
      </c>
      <c r="F143" s="63" t="s">
        <v>21</v>
      </c>
      <c r="G143" s="64">
        <v>5</v>
      </c>
      <c r="H143" s="49">
        <v>2017</v>
      </c>
      <c r="I143" s="47">
        <v>1</v>
      </c>
      <c r="J143" s="82"/>
      <c r="K143" s="83"/>
    </row>
    <row r="144" s="29" customFormat="1" spans="1:11">
      <c r="A144" s="58"/>
      <c r="B144" s="58"/>
      <c r="C144" s="49" t="s">
        <v>285</v>
      </c>
      <c r="D144" s="49" t="s">
        <v>294</v>
      </c>
      <c r="E144" s="63" t="s">
        <v>295</v>
      </c>
      <c r="F144" s="63" t="s">
        <v>21</v>
      </c>
      <c r="G144" s="64">
        <v>5</v>
      </c>
      <c r="H144" s="49">
        <v>2017</v>
      </c>
      <c r="I144" s="47">
        <v>1</v>
      </c>
      <c r="J144" s="82"/>
      <c r="K144" s="83"/>
    </row>
    <row r="145" s="29" customFormat="1" ht="24" spans="1:11">
      <c r="A145" s="58"/>
      <c r="B145" s="58"/>
      <c r="C145" s="49" t="s">
        <v>285</v>
      </c>
      <c r="D145" s="49" t="s">
        <v>296</v>
      </c>
      <c r="E145" s="63" t="s">
        <v>297</v>
      </c>
      <c r="F145" s="63" t="s">
        <v>21</v>
      </c>
      <c r="G145" s="64">
        <v>5</v>
      </c>
      <c r="H145" s="49">
        <v>2017</v>
      </c>
      <c r="I145" s="47">
        <v>1</v>
      </c>
      <c r="J145" s="82"/>
      <c r="K145" s="83"/>
    </row>
    <row r="146" s="29" customFormat="1" spans="1:11">
      <c r="A146" s="58"/>
      <c r="B146" s="58"/>
      <c r="C146" s="49" t="s">
        <v>285</v>
      </c>
      <c r="D146" s="49" t="s">
        <v>298</v>
      </c>
      <c r="E146" s="63" t="s">
        <v>299</v>
      </c>
      <c r="F146" s="63" t="s">
        <v>29</v>
      </c>
      <c r="G146" s="64">
        <v>3</v>
      </c>
      <c r="H146" s="49">
        <v>2016</v>
      </c>
      <c r="I146" s="47">
        <v>1</v>
      </c>
      <c r="J146" s="82"/>
      <c r="K146" s="83"/>
    </row>
    <row r="147" s="29" customFormat="1" spans="1:11">
      <c r="A147" s="58"/>
      <c r="B147" s="58"/>
      <c r="C147" s="49" t="s">
        <v>285</v>
      </c>
      <c r="D147" s="49" t="s">
        <v>300</v>
      </c>
      <c r="E147" s="63" t="s">
        <v>301</v>
      </c>
      <c r="F147" s="63" t="s">
        <v>29</v>
      </c>
      <c r="G147" s="64">
        <v>3</v>
      </c>
      <c r="H147" s="49">
        <v>2016</v>
      </c>
      <c r="I147" s="47">
        <v>1</v>
      </c>
      <c r="J147" s="82"/>
      <c r="K147" s="83"/>
    </row>
    <row r="148" s="29" customFormat="1" ht="24" spans="1:11">
      <c r="A148" s="58"/>
      <c r="B148" s="58"/>
      <c r="C148" s="49" t="s">
        <v>285</v>
      </c>
      <c r="D148" s="49" t="s">
        <v>302</v>
      </c>
      <c r="E148" s="63" t="s">
        <v>303</v>
      </c>
      <c r="F148" s="63" t="s">
        <v>29</v>
      </c>
      <c r="G148" s="64">
        <v>3</v>
      </c>
      <c r="H148" s="49">
        <v>2016</v>
      </c>
      <c r="I148" s="47">
        <v>1</v>
      </c>
      <c r="J148" s="82"/>
      <c r="K148" s="83"/>
    </row>
    <row r="149" s="29" customFormat="1" ht="24" spans="1:11">
      <c r="A149" s="58"/>
      <c r="B149" s="58"/>
      <c r="C149" s="49" t="s">
        <v>285</v>
      </c>
      <c r="D149" s="49" t="s">
        <v>304</v>
      </c>
      <c r="E149" s="63" t="s">
        <v>305</v>
      </c>
      <c r="F149" s="63" t="s">
        <v>29</v>
      </c>
      <c r="G149" s="64">
        <v>3</v>
      </c>
      <c r="H149" s="49">
        <v>2016</v>
      </c>
      <c r="I149" s="47">
        <v>1</v>
      </c>
      <c r="J149" s="82"/>
      <c r="K149" s="83"/>
    </row>
    <row r="150" s="29" customFormat="1" spans="1:11">
      <c r="A150" s="58"/>
      <c r="B150" s="58"/>
      <c r="C150" s="49" t="s">
        <v>285</v>
      </c>
      <c r="D150" s="49" t="s">
        <v>306</v>
      </c>
      <c r="E150" s="63" t="s">
        <v>307</v>
      </c>
      <c r="F150" s="63" t="s">
        <v>29</v>
      </c>
      <c r="G150" s="64">
        <v>3</v>
      </c>
      <c r="H150" s="49">
        <v>2016</v>
      </c>
      <c r="I150" s="47">
        <v>1</v>
      </c>
      <c r="J150" s="82"/>
      <c r="K150" s="83"/>
    </row>
    <row r="151" s="29" customFormat="1" spans="1:11">
      <c r="A151" s="58"/>
      <c r="B151" s="58"/>
      <c r="C151" s="49" t="s">
        <v>285</v>
      </c>
      <c r="D151" s="49" t="s">
        <v>308</v>
      </c>
      <c r="E151" s="63" t="s">
        <v>309</v>
      </c>
      <c r="F151" s="63" t="s">
        <v>29</v>
      </c>
      <c r="G151" s="64">
        <v>3</v>
      </c>
      <c r="H151" s="49">
        <v>2016</v>
      </c>
      <c r="I151" s="47">
        <v>1</v>
      </c>
      <c r="J151" s="82"/>
      <c r="K151" s="83"/>
    </row>
    <row r="152" s="29" customFormat="1" ht="24" spans="1:11">
      <c r="A152" s="58"/>
      <c r="B152" s="58"/>
      <c r="C152" s="49" t="s">
        <v>285</v>
      </c>
      <c r="D152" s="49" t="s">
        <v>310</v>
      </c>
      <c r="E152" s="63" t="s">
        <v>311</v>
      </c>
      <c r="F152" s="63" t="s">
        <v>21</v>
      </c>
      <c r="G152" s="64">
        <v>5</v>
      </c>
      <c r="H152" s="49">
        <v>2017</v>
      </c>
      <c r="I152" s="47">
        <v>1</v>
      </c>
      <c r="J152" s="82"/>
      <c r="K152" s="83"/>
    </row>
    <row r="153" s="29" customFormat="1" spans="1:11">
      <c r="A153" s="58"/>
      <c r="B153" s="58"/>
      <c r="C153" s="49" t="s">
        <v>285</v>
      </c>
      <c r="D153" s="49" t="s">
        <v>312</v>
      </c>
      <c r="E153" s="63" t="s">
        <v>313</v>
      </c>
      <c r="F153" s="63" t="s">
        <v>21</v>
      </c>
      <c r="G153" s="64">
        <v>5</v>
      </c>
      <c r="H153" s="49">
        <v>2017</v>
      </c>
      <c r="I153" s="47">
        <v>1</v>
      </c>
      <c r="J153" s="82"/>
      <c r="K153" s="83"/>
    </row>
    <row r="154" s="29" customFormat="1" spans="1:11">
      <c r="A154" s="58"/>
      <c r="B154" s="58"/>
      <c r="C154" s="49" t="s">
        <v>285</v>
      </c>
      <c r="D154" s="49" t="s">
        <v>314</v>
      </c>
      <c r="E154" s="63" t="s">
        <v>315</v>
      </c>
      <c r="F154" s="63" t="s">
        <v>21</v>
      </c>
      <c r="G154" s="64">
        <v>5</v>
      </c>
      <c r="H154" s="49">
        <v>2017</v>
      </c>
      <c r="I154" s="47">
        <v>1</v>
      </c>
      <c r="J154" s="82"/>
      <c r="K154" s="83"/>
    </row>
    <row r="155" s="29" customFormat="1" ht="24" spans="1:11">
      <c r="A155" s="58"/>
      <c r="B155" s="58"/>
      <c r="C155" s="49" t="s">
        <v>285</v>
      </c>
      <c r="D155" s="49" t="s">
        <v>316</v>
      </c>
      <c r="E155" s="63" t="s">
        <v>317</v>
      </c>
      <c r="F155" s="63" t="s">
        <v>17</v>
      </c>
      <c r="G155" s="64">
        <v>3</v>
      </c>
      <c r="H155" s="49">
        <v>2015</v>
      </c>
      <c r="I155" s="47">
        <v>1</v>
      </c>
      <c r="J155" s="82"/>
      <c r="K155" s="83"/>
    </row>
    <row r="156" s="29" customFormat="1" ht="24" spans="1:11">
      <c r="A156" s="58"/>
      <c r="B156" s="58"/>
      <c r="C156" s="49" t="s">
        <v>285</v>
      </c>
      <c r="D156" s="49" t="s">
        <v>318</v>
      </c>
      <c r="E156" s="63" t="s">
        <v>319</v>
      </c>
      <c r="F156" s="63" t="s">
        <v>21</v>
      </c>
      <c r="G156" s="64">
        <v>5</v>
      </c>
      <c r="H156" s="49">
        <v>2017</v>
      </c>
      <c r="I156" s="47">
        <v>1</v>
      </c>
      <c r="J156" s="82"/>
      <c r="K156" s="83"/>
    </row>
    <row r="157" s="29" customFormat="1" spans="1:11">
      <c r="A157" s="58"/>
      <c r="B157" s="58"/>
      <c r="C157" s="49" t="s">
        <v>285</v>
      </c>
      <c r="D157" s="49" t="s">
        <v>320</v>
      </c>
      <c r="E157" s="63" t="s">
        <v>321</v>
      </c>
      <c r="F157" s="63" t="s">
        <v>21</v>
      </c>
      <c r="G157" s="64">
        <v>5</v>
      </c>
      <c r="H157" s="49">
        <v>2017</v>
      </c>
      <c r="I157" s="47">
        <v>1</v>
      </c>
      <c r="J157" s="82"/>
      <c r="K157" s="83"/>
    </row>
    <row r="158" s="29" customFormat="1" spans="1:11">
      <c r="A158" s="58"/>
      <c r="B158" s="58"/>
      <c r="C158" s="49" t="s">
        <v>285</v>
      </c>
      <c r="D158" s="49" t="s">
        <v>322</v>
      </c>
      <c r="E158" s="63" t="s">
        <v>323</v>
      </c>
      <c r="F158" s="63" t="s">
        <v>29</v>
      </c>
      <c r="G158" s="64">
        <v>3</v>
      </c>
      <c r="H158" s="49">
        <v>2016</v>
      </c>
      <c r="I158" s="47">
        <v>1</v>
      </c>
      <c r="J158" s="82"/>
      <c r="K158" s="83"/>
    </row>
    <row r="159" s="29" customFormat="1" ht="24" spans="1:11">
      <c r="A159" s="58"/>
      <c r="B159" s="58"/>
      <c r="C159" s="49" t="s">
        <v>285</v>
      </c>
      <c r="D159" s="49" t="s">
        <v>324</v>
      </c>
      <c r="E159" s="63" t="s">
        <v>325</v>
      </c>
      <c r="F159" s="63" t="s">
        <v>17</v>
      </c>
      <c r="G159" s="64">
        <v>3</v>
      </c>
      <c r="H159" s="49">
        <v>2015</v>
      </c>
      <c r="I159" s="47">
        <v>1</v>
      </c>
      <c r="J159" s="82"/>
      <c r="K159" s="83"/>
    </row>
    <row r="160" s="29" customFormat="1" ht="24" spans="1:11">
      <c r="A160" s="58"/>
      <c r="B160" s="58"/>
      <c r="C160" s="49" t="s">
        <v>285</v>
      </c>
      <c r="D160" s="49" t="s">
        <v>326</v>
      </c>
      <c r="E160" s="63" t="s">
        <v>327</v>
      </c>
      <c r="F160" s="63" t="s">
        <v>17</v>
      </c>
      <c r="G160" s="64">
        <v>3</v>
      </c>
      <c r="H160" s="49">
        <v>2015</v>
      </c>
      <c r="I160" s="47">
        <v>1</v>
      </c>
      <c r="J160" s="82"/>
      <c r="K160" s="83"/>
    </row>
    <row r="161" spans="1:11">
      <c r="A161" s="48"/>
      <c r="B161" s="48"/>
      <c r="C161" s="59" t="s">
        <v>328</v>
      </c>
      <c r="D161" s="87"/>
      <c r="E161" s="67"/>
      <c r="F161" s="67"/>
      <c r="G161" s="62">
        <f>SUM(G140:G160)</f>
        <v>79</v>
      </c>
      <c r="H161" s="59"/>
      <c r="I161" s="67">
        <f>SUM(I140:I160)</f>
        <v>21</v>
      </c>
      <c r="J161" s="79"/>
      <c r="K161" s="80"/>
    </row>
    <row r="162" s="29" customFormat="1" ht="24" spans="1:11">
      <c r="A162" s="58"/>
      <c r="B162" s="58"/>
      <c r="C162" s="48" t="s">
        <v>329</v>
      </c>
      <c r="D162" s="49" t="s">
        <v>330</v>
      </c>
      <c r="E162" s="66" t="s">
        <v>331</v>
      </c>
      <c r="F162" s="66" t="s">
        <v>21</v>
      </c>
      <c r="G162" s="51">
        <v>5</v>
      </c>
      <c r="H162" s="48">
        <v>2017</v>
      </c>
      <c r="I162" s="66">
        <v>1</v>
      </c>
      <c r="J162" s="82"/>
      <c r="K162" s="83"/>
    </row>
    <row r="163" s="29" customFormat="1" spans="1:11">
      <c r="A163" s="58"/>
      <c r="B163" s="58"/>
      <c r="C163" s="48" t="s">
        <v>329</v>
      </c>
      <c r="D163" s="49" t="s">
        <v>332</v>
      </c>
      <c r="E163" s="66" t="s">
        <v>333</v>
      </c>
      <c r="F163" s="66" t="s">
        <v>21</v>
      </c>
      <c r="G163" s="51">
        <v>5</v>
      </c>
      <c r="H163" s="48">
        <v>2017</v>
      </c>
      <c r="I163" s="66">
        <v>1</v>
      </c>
      <c r="J163" s="82"/>
      <c r="K163" s="83"/>
    </row>
    <row r="164" s="29" customFormat="1" spans="1:11">
      <c r="A164" s="58"/>
      <c r="B164" s="58"/>
      <c r="C164" s="48" t="s">
        <v>329</v>
      </c>
      <c r="D164" s="49" t="s">
        <v>334</v>
      </c>
      <c r="E164" s="66" t="s">
        <v>335</v>
      </c>
      <c r="F164" s="66" t="s">
        <v>29</v>
      </c>
      <c r="G164" s="51">
        <v>3</v>
      </c>
      <c r="H164" s="48">
        <v>2016</v>
      </c>
      <c r="I164" s="66">
        <v>1</v>
      </c>
      <c r="J164" s="82"/>
      <c r="K164" s="83"/>
    </row>
    <row r="165" s="29" customFormat="1" ht="24" spans="1:11">
      <c r="A165" s="58"/>
      <c r="B165" s="58"/>
      <c r="C165" s="48" t="s">
        <v>329</v>
      </c>
      <c r="D165" s="49" t="s">
        <v>336</v>
      </c>
      <c r="E165" s="66" t="s">
        <v>337</v>
      </c>
      <c r="F165" s="66" t="s">
        <v>21</v>
      </c>
      <c r="G165" s="51">
        <v>5</v>
      </c>
      <c r="H165" s="48">
        <v>2017</v>
      </c>
      <c r="I165" s="66">
        <v>1</v>
      </c>
      <c r="J165" s="82"/>
      <c r="K165" s="83"/>
    </row>
    <row r="166" s="29" customFormat="1" ht="24" spans="1:11">
      <c r="A166" s="58"/>
      <c r="B166" s="58"/>
      <c r="C166" s="48" t="s">
        <v>329</v>
      </c>
      <c r="D166" s="49" t="s">
        <v>338</v>
      </c>
      <c r="E166" s="66" t="s">
        <v>339</v>
      </c>
      <c r="F166" s="66" t="s">
        <v>17</v>
      </c>
      <c r="G166" s="51">
        <v>3</v>
      </c>
      <c r="H166" s="48">
        <v>2015</v>
      </c>
      <c r="I166" s="66">
        <v>1</v>
      </c>
      <c r="J166" s="82"/>
      <c r="K166" s="83"/>
    </row>
    <row r="167" s="29" customFormat="1" ht="24" spans="1:11">
      <c r="A167" s="58"/>
      <c r="B167" s="58"/>
      <c r="C167" s="48" t="s">
        <v>329</v>
      </c>
      <c r="D167" s="49" t="s">
        <v>340</v>
      </c>
      <c r="E167" s="66" t="s">
        <v>341</v>
      </c>
      <c r="F167" s="66" t="s">
        <v>17</v>
      </c>
      <c r="G167" s="51">
        <v>3</v>
      </c>
      <c r="H167" s="48">
        <v>2015</v>
      </c>
      <c r="I167" s="66">
        <v>1</v>
      </c>
      <c r="J167" s="82"/>
      <c r="K167" s="83"/>
    </row>
    <row r="168" s="29" customFormat="1" spans="1:11">
      <c r="A168" s="58"/>
      <c r="B168" s="58"/>
      <c r="C168" s="48" t="s">
        <v>329</v>
      </c>
      <c r="D168" s="49" t="s">
        <v>342</v>
      </c>
      <c r="E168" s="66" t="s">
        <v>343</v>
      </c>
      <c r="F168" s="66" t="s">
        <v>21</v>
      </c>
      <c r="G168" s="51">
        <v>5</v>
      </c>
      <c r="H168" s="48">
        <v>2017</v>
      </c>
      <c r="I168" s="66">
        <v>1</v>
      </c>
      <c r="J168" s="82"/>
      <c r="K168" s="83"/>
    </row>
    <row r="169" s="29" customFormat="1" spans="1:11">
      <c r="A169" s="58"/>
      <c r="B169" s="58"/>
      <c r="C169" s="48" t="s">
        <v>329</v>
      </c>
      <c r="D169" s="49" t="s">
        <v>344</v>
      </c>
      <c r="E169" s="66" t="s">
        <v>345</v>
      </c>
      <c r="F169" s="66" t="s">
        <v>17</v>
      </c>
      <c r="G169" s="51">
        <v>3</v>
      </c>
      <c r="H169" s="48">
        <v>2015</v>
      </c>
      <c r="I169" s="66">
        <v>1</v>
      </c>
      <c r="J169" s="82"/>
      <c r="K169" s="83"/>
    </row>
    <row r="170" s="29" customFormat="1" ht="24" spans="1:11">
      <c r="A170" s="58"/>
      <c r="B170" s="58"/>
      <c r="C170" s="48" t="s">
        <v>329</v>
      </c>
      <c r="D170" s="49" t="s">
        <v>346</v>
      </c>
      <c r="E170" s="66" t="s">
        <v>347</v>
      </c>
      <c r="F170" s="66" t="s">
        <v>21</v>
      </c>
      <c r="G170" s="51">
        <v>5</v>
      </c>
      <c r="H170" s="48">
        <v>2017</v>
      </c>
      <c r="I170" s="66">
        <v>1</v>
      </c>
      <c r="J170" s="82"/>
      <c r="K170" s="83"/>
    </row>
    <row r="171" s="29" customFormat="1" ht="24" spans="1:11">
      <c r="A171" s="58"/>
      <c r="B171" s="58"/>
      <c r="C171" s="48" t="s">
        <v>329</v>
      </c>
      <c r="D171" s="49" t="s">
        <v>348</v>
      </c>
      <c r="E171" s="66" t="s">
        <v>349</v>
      </c>
      <c r="F171" s="66" t="s">
        <v>21</v>
      </c>
      <c r="G171" s="51">
        <v>5</v>
      </c>
      <c r="H171" s="48">
        <v>2017</v>
      </c>
      <c r="I171" s="66">
        <v>1</v>
      </c>
      <c r="J171" s="82"/>
      <c r="K171" s="83"/>
    </row>
    <row r="172" s="29" customFormat="1" spans="1:11">
      <c r="A172" s="58"/>
      <c r="B172" s="58"/>
      <c r="C172" s="48" t="s">
        <v>329</v>
      </c>
      <c r="D172" s="49" t="s">
        <v>350</v>
      </c>
      <c r="E172" s="66" t="s">
        <v>351</v>
      </c>
      <c r="F172" s="66" t="s">
        <v>29</v>
      </c>
      <c r="G172" s="51">
        <v>3</v>
      </c>
      <c r="H172" s="48">
        <v>2016</v>
      </c>
      <c r="I172" s="66">
        <v>1</v>
      </c>
      <c r="J172" s="82"/>
      <c r="K172" s="83"/>
    </row>
    <row r="173" s="29" customFormat="1" spans="1:11">
      <c r="A173" s="58"/>
      <c r="B173" s="58"/>
      <c r="C173" s="48" t="s">
        <v>329</v>
      </c>
      <c r="D173" s="49" t="s">
        <v>352</v>
      </c>
      <c r="E173" s="66" t="s">
        <v>353</v>
      </c>
      <c r="F173" s="66" t="s">
        <v>17</v>
      </c>
      <c r="G173" s="51">
        <v>3</v>
      </c>
      <c r="H173" s="48">
        <v>2015</v>
      </c>
      <c r="I173" s="66">
        <v>1</v>
      </c>
      <c r="J173" s="82"/>
      <c r="K173" s="83"/>
    </row>
    <row r="174" s="29" customFormat="1" ht="24" spans="1:11">
      <c r="A174" s="58"/>
      <c r="B174" s="58"/>
      <c r="C174" s="48" t="s">
        <v>329</v>
      </c>
      <c r="D174" s="49" t="s">
        <v>354</v>
      </c>
      <c r="E174" s="66" t="s">
        <v>355</v>
      </c>
      <c r="F174" s="66" t="s">
        <v>21</v>
      </c>
      <c r="G174" s="51">
        <v>5</v>
      </c>
      <c r="H174" s="48">
        <v>2017</v>
      </c>
      <c r="I174" s="66">
        <v>1</v>
      </c>
      <c r="J174" s="82"/>
      <c r="K174" s="83"/>
    </row>
    <row r="175" s="29" customFormat="1" spans="1:11">
      <c r="A175" s="58"/>
      <c r="B175" s="58"/>
      <c r="C175" s="48" t="s">
        <v>329</v>
      </c>
      <c r="D175" s="49" t="s">
        <v>356</v>
      </c>
      <c r="E175" s="66" t="s">
        <v>357</v>
      </c>
      <c r="F175" s="66" t="s">
        <v>29</v>
      </c>
      <c r="G175" s="51">
        <v>3</v>
      </c>
      <c r="H175" s="48">
        <v>2016</v>
      </c>
      <c r="I175" s="66">
        <v>1</v>
      </c>
      <c r="J175" s="82"/>
      <c r="K175" s="83"/>
    </row>
    <row r="176" s="29" customFormat="1" ht="24" spans="1:11">
      <c r="A176" s="58"/>
      <c r="B176" s="58"/>
      <c r="C176" s="48" t="s">
        <v>329</v>
      </c>
      <c r="D176" s="49" t="s">
        <v>358</v>
      </c>
      <c r="E176" s="66" t="s">
        <v>359</v>
      </c>
      <c r="F176" s="66" t="s">
        <v>29</v>
      </c>
      <c r="G176" s="51">
        <v>3</v>
      </c>
      <c r="H176" s="48">
        <v>2016</v>
      </c>
      <c r="I176" s="66">
        <v>1</v>
      </c>
      <c r="J176" s="82"/>
      <c r="K176" s="83"/>
    </row>
    <row r="177" s="29" customFormat="1" ht="24" spans="1:11">
      <c r="A177" s="58"/>
      <c r="B177" s="58"/>
      <c r="C177" s="48" t="s">
        <v>329</v>
      </c>
      <c r="D177" s="49" t="s">
        <v>360</v>
      </c>
      <c r="E177" s="66" t="s">
        <v>361</v>
      </c>
      <c r="F177" s="66" t="s">
        <v>29</v>
      </c>
      <c r="G177" s="51">
        <v>3</v>
      </c>
      <c r="H177" s="48">
        <v>2016</v>
      </c>
      <c r="I177" s="66">
        <v>1</v>
      </c>
      <c r="J177" s="82"/>
      <c r="K177" s="83"/>
    </row>
    <row r="178" s="29" customFormat="1" spans="1:11">
      <c r="A178" s="58"/>
      <c r="B178" s="58"/>
      <c r="C178" s="48" t="s">
        <v>329</v>
      </c>
      <c r="D178" s="49" t="s">
        <v>362</v>
      </c>
      <c r="E178" s="66" t="s">
        <v>363</v>
      </c>
      <c r="F178" s="66" t="s">
        <v>29</v>
      </c>
      <c r="G178" s="51">
        <v>3</v>
      </c>
      <c r="H178" s="48">
        <v>2016</v>
      </c>
      <c r="I178" s="66">
        <v>1</v>
      </c>
      <c r="J178" s="82"/>
      <c r="K178" s="83"/>
    </row>
    <row r="179" s="29" customFormat="1" spans="1:11">
      <c r="A179" s="58"/>
      <c r="B179" s="58"/>
      <c r="C179" s="48" t="s">
        <v>329</v>
      </c>
      <c r="D179" s="49" t="s">
        <v>364</v>
      </c>
      <c r="E179" s="66" t="s">
        <v>365</v>
      </c>
      <c r="F179" s="66" t="s">
        <v>29</v>
      </c>
      <c r="G179" s="51">
        <v>3</v>
      </c>
      <c r="H179" s="48">
        <v>2016</v>
      </c>
      <c r="I179" s="66">
        <v>1</v>
      </c>
      <c r="J179" s="82"/>
      <c r="K179" s="83"/>
    </row>
    <row r="180" s="29" customFormat="1" ht="24" spans="1:11">
      <c r="A180" s="58"/>
      <c r="B180" s="58"/>
      <c r="C180" s="48" t="s">
        <v>329</v>
      </c>
      <c r="D180" s="49" t="s">
        <v>366</v>
      </c>
      <c r="E180" s="66" t="s">
        <v>367</v>
      </c>
      <c r="F180" s="66" t="s">
        <v>17</v>
      </c>
      <c r="G180" s="51">
        <v>3</v>
      </c>
      <c r="H180" s="48">
        <v>2015</v>
      </c>
      <c r="I180" s="66">
        <v>1</v>
      </c>
      <c r="J180" s="82"/>
      <c r="K180" s="83"/>
    </row>
    <row r="181" s="29" customFormat="1" spans="1:11">
      <c r="A181" s="58"/>
      <c r="B181" s="58"/>
      <c r="C181" s="48" t="s">
        <v>329</v>
      </c>
      <c r="D181" s="49" t="s">
        <v>368</v>
      </c>
      <c r="E181" s="66" t="s">
        <v>369</v>
      </c>
      <c r="F181" s="66" t="s">
        <v>29</v>
      </c>
      <c r="G181" s="51">
        <v>3</v>
      </c>
      <c r="H181" s="48">
        <v>2016</v>
      </c>
      <c r="I181" s="66">
        <v>1</v>
      </c>
      <c r="J181" s="82"/>
      <c r="K181" s="83"/>
    </row>
    <row r="182" s="29" customFormat="1" spans="1:11">
      <c r="A182" s="58"/>
      <c r="B182" s="58"/>
      <c r="C182" s="48" t="s">
        <v>329</v>
      </c>
      <c r="D182" s="49" t="s">
        <v>370</v>
      </c>
      <c r="E182" s="66" t="s">
        <v>371</v>
      </c>
      <c r="F182" s="66" t="s">
        <v>21</v>
      </c>
      <c r="G182" s="51">
        <v>5</v>
      </c>
      <c r="H182" s="48">
        <v>2017</v>
      </c>
      <c r="I182" s="66">
        <v>1</v>
      </c>
      <c r="J182" s="82"/>
      <c r="K182" s="83"/>
    </row>
    <row r="183" spans="1:11">
      <c r="A183" s="48"/>
      <c r="B183" s="48"/>
      <c r="C183" s="59" t="s">
        <v>328</v>
      </c>
      <c r="D183" s="87"/>
      <c r="E183" s="67"/>
      <c r="F183" s="67"/>
      <c r="G183" s="62">
        <f>SUM(G162:G182)</f>
        <v>79</v>
      </c>
      <c r="H183" s="59"/>
      <c r="I183" s="67">
        <f>SUM(I162:I182)</f>
        <v>21</v>
      </c>
      <c r="J183" s="79"/>
      <c r="K183" s="80"/>
    </row>
    <row r="184" s="29" customFormat="1" spans="1:11">
      <c r="A184" s="58"/>
      <c r="B184" s="58"/>
      <c r="C184" s="48" t="s">
        <v>372</v>
      </c>
      <c r="D184" s="48" t="s">
        <v>373</v>
      </c>
      <c r="E184" s="66" t="s">
        <v>374</v>
      </c>
      <c r="F184" s="66" t="s">
        <v>29</v>
      </c>
      <c r="G184" s="51">
        <v>3</v>
      </c>
      <c r="H184" s="48">
        <v>2016</v>
      </c>
      <c r="I184" s="66">
        <v>1</v>
      </c>
      <c r="J184" s="82"/>
      <c r="K184" s="83"/>
    </row>
    <row r="185" s="29" customFormat="1" spans="1:11">
      <c r="A185" s="58"/>
      <c r="B185" s="58"/>
      <c r="C185" s="48" t="s">
        <v>372</v>
      </c>
      <c r="D185" s="48" t="s">
        <v>375</v>
      </c>
      <c r="E185" s="66" t="s">
        <v>376</v>
      </c>
      <c r="F185" s="66" t="s">
        <v>21</v>
      </c>
      <c r="G185" s="51">
        <v>5</v>
      </c>
      <c r="H185" s="48">
        <v>2017</v>
      </c>
      <c r="I185" s="66">
        <v>1</v>
      </c>
      <c r="J185" s="82"/>
      <c r="K185" s="83"/>
    </row>
    <row r="186" s="29" customFormat="1" spans="1:11">
      <c r="A186" s="58"/>
      <c r="B186" s="58"/>
      <c r="C186" s="48" t="s">
        <v>372</v>
      </c>
      <c r="D186" s="48" t="s">
        <v>377</v>
      </c>
      <c r="E186" s="66" t="s">
        <v>378</v>
      </c>
      <c r="F186" s="66" t="s">
        <v>21</v>
      </c>
      <c r="G186" s="51">
        <v>5</v>
      </c>
      <c r="H186" s="48">
        <v>2017</v>
      </c>
      <c r="I186" s="66">
        <v>1</v>
      </c>
      <c r="J186" s="82"/>
      <c r="K186" s="83"/>
    </row>
    <row r="187" s="29" customFormat="1" spans="1:11">
      <c r="A187" s="58"/>
      <c r="B187" s="58"/>
      <c r="C187" s="48" t="s">
        <v>372</v>
      </c>
      <c r="D187" s="48" t="s">
        <v>379</v>
      </c>
      <c r="E187" s="66" t="s">
        <v>380</v>
      </c>
      <c r="F187" s="66" t="s">
        <v>29</v>
      </c>
      <c r="G187" s="51">
        <v>3</v>
      </c>
      <c r="H187" s="48">
        <v>2016</v>
      </c>
      <c r="I187" s="66">
        <v>1</v>
      </c>
      <c r="J187" s="82"/>
      <c r="K187" s="83"/>
    </row>
    <row r="188" s="29" customFormat="1" spans="1:11">
      <c r="A188" s="58"/>
      <c r="B188" s="58"/>
      <c r="C188" s="48" t="s">
        <v>372</v>
      </c>
      <c r="D188" s="48" t="s">
        <v>381</v>
      </c>
      <c r="E188" s="66" t="s">
        <v>382</v>
      </c>
      <c r="F188" s="66" t="s">
        <v>29</v>
      </c>
      <c r="G188" s="51">
        <v>3</v>
      </c>
      <c r="H188" s="48">
        <v>2016</v>
      </c>
      <c r="I188" s="66">
        <v>1</v>
      </c>
      <c r="J188" s="82"/>
      <c r="K188" s="83"/>
    </row>
    <row r="189" s="29" customFormat="1" spans="1:11">
      <c r="A189" s="58"/>
      <c r="B189" s="58"/>
      <c r="C189" s="48" t="s">
        <v>372</v>
      </c>
      <c r="D189" s="48" t="s">
        <v>383</v>
      </c>
      <c r="E189" s="66" t="s">
        <v>384</v>
      </c>
      <c r="F189" s="66" t="s">
        <v>29</v>
      </c>
      <c r="G189" s="51">
        <v>3</v>
      </c>
      <c r="H189" s="48">
        <v>2016</v>
      </c>
      <c r="I189" s="66">
        <v>1</v>
      </c>
      <c r="J189" s="82"/>
      <c r="K189" s="83"/>
    </row>
    <row r="190" s="29" customFormat="1" spans="1:11">
      <c r="A190" s="58"/>
      <c r="B190" s="58"/>
      <c r="C190" s="48" t="s">
        <v>372</v>
      </c>
      <c r="D190" s="48" t="s">
        <v>385</v>
      </c>
      <c r="E190" s="66" t="s">
        <v>386</v>
      </c>
      <c r="F190" s="66" t="s">
        <v>21</v>
      </c>
      <c r="G190" s="51">
        <v>25</v>
      </c>
      <c r="H190" s="48">
        <v>2017</v>
      </c>
      <c r="I190" s="66">
        <v>1</v>
      </c>
      <c r="J190" s="82"/>
      <c r="K190" s="83"/>
    </row>
    <row r="191" s="29" customFormat="1" spans="1:11">
      <c r="A191" s="58"/>
      <c r="B191" s="58"/>
      <c r="C191" s="48" t="s">
        <v>372</v>
      </c>
      <c r="D191" s="48" t="s">
        <v>387</v>
      </c>
      <c r="E191" s="66" t="s">
        <v>388</v>
      </c>
      <c r="F191" s="66" t="s">
        <v>29</v>
      </c>
      <c r="G191" s="51">
        <v>3</v>
      </c>
      <c r="H191" s="48">
        <v>2016</v>
      </c>
      <c r="I191" s="66">
        <v>1</v>
      </c>
      <c r="J191" s="82"/>
      <c r="K191" s="83"/>
    </row>
    <row r="192" s="29" customFormat="1" spans="1:11">
      <c r="A192" s="58"/>
      <c r="B192" s="58"/>
      <c r="C192" s="48" t="s">
        <v>372</v>
      </c>
      <c r="D192" s="48" t="s">
        <v>389</v>
      </c>
      <c r="E192" s="66" t="s">
        <v>390</v>
      </c>
      <c r="F192" s="66" t="s">
        <v>21</v>
      </c>
      <c r="G192" s="51">
        <v>5</v>
      </c>
      <c r="H192" s="48">
        <v>2017</v>
      </c>
      <c r="I192" s="66">
        <v>1</v>
      </c>
      <c r="J192" s="82"/>
      <c r="K192" s="83"/>
    </row>
    <row r="193" s="29" customFormat="1" spans="1:11">
      <c r="A193" s="58"/>
      <c r="B193" s="58"/>
      <c r="C193" s="48" t="s">
        <v>372</v>
      </c>
      <c r="D193" s="48" t="s">
        <v>391</v>
      </c>
      <c r="E193" s="66" t="s">
        <v>392</v>
      </c>
      <c r="F193" s="66" t="s">
        <v>21</v>
      </c>
      <c r="G193" s="51">
        <v>5</v>
      </c>
      <c r="H193" s="48">
        <v>2017</v>
      </c>
      <c r="I193" s="66">
        <v>1</v>
      </c>
      <c r="J193" s="82"/>
      <c r="K193" s="83"/>
    </row>
    <row r="194" s="29" customFormat="1" spans="1:11">
      <c r="A194" s="58"/>
      <c r="B194" s="58"/>
      <c r="C194" s="48" t="s">
        <v>372</v>
      </c>
      <c r="D194" s="48" t="s">
        <v>393</v>
      </c>
      <c r="E194" s="66" t="s">
        <v>394</v>
      </c>
      <c r="F194" s="66" t="s">
        <v>29</v>
      </c>
      <c r="G194" s="51">
        <v>3</v>
      </c>
      <c r="H194" s="48">
        <v>2016</v>
      </c>
      <c r="I194" s="66">
        <v>1</v>
      </c>
      <c r="J194" s="82"/>
      <c r="K194" s="83"/>
    </row>
    <row r="195" s="29" customFormat="1" spans="1:11">
      <c r="A195" s="58"/>
      <c r="B195" s="58"/>
      <c r="C195" s="48" t="s">
        <v>372</v>
      </c>
      <c r="D195" s="48" t="s">
        <v>395</v>
      </c>
      <c r="E195" s="66" t="s">
        <v>396</v>
      </c>
      <c r="F195" s="66" t="s">
        <v>21</v>
      </c>
      <c r="G195" s="51">
        <v>5</v>
      </c>
      <c r="H195" s="48">
        <v>2017</v>
      </c>
      <c r="I195" s="66">
        <v>1</v>
      </c>
      <c r="J195" s="82"/>
      <c r="K195" s="83"/>
    </row>
    <row r="196" s="29" customFormat="1" spans="1:11">
      <c r="A196" s="58"/>
      <c r="B196" s="58"/>
      <c r="C196" s="48" t="s">
        <v>372</v>
      </c>
      <c r="D196" s="48" t="s">
        <v>397</v>
      </c>
      <c r="E196" s="66" t="s">
        <v>398</v>
      </c>
      <c r="F196" s="66" t="s">
        <v>21</v>
      </c>
      <c r="G196" s="51">
        <v>5</v>
      </c>
      <c r="H196" s="48">
        <v>2017</v>
      </c>
      <c r="I196" s="66">
        <v>1</v>
      </c>
      <c r="J196" s="82"/>
      <c r="K196" s="83"/>
    </row>
    <row r="197" spans="1:11">
      <c r="A197" s="48"/>
      <c r="B197" s="48"/>
      <c r="C197" s="59" t="s">
        <v>399</v>
      </c>
      <c r="D197" s="87"/>
      <c r="E197" s="67"/>
      <c r="F197" s="67"/>
      <c r="G197" s="62">
        <f>SUM(G184:G196)</f>
        <v>73</v>
      </c>
      <c r="H197" s="59"/>
      <c r="I197" s="67">
        <f>SUM(I184:I196)</f>
        <v>13</v>
      </c>
      <c r="J197" s="79"/>
      <c r="K197" s="80"/>
    </row>
    <row r="198" ht="24" spans="1:11">
      <c r="A198" s="48"/>
      <c r="B198" s="48"/>
      <c r="C198" s="48" t="s">
        <v>114</v>
      </c>
      <c r="D198" s="49" t="s">
        <v>400</v>
      </c>
      <c r="E198" s="66" t="s">
        <v>401</v>
      </c>
      <c r="F198" s="66" t="s">
        <v>29</v>
      </c>
      <c r="G198" s="51">
        <v>3</v>
      </c>
      <c r="H198" s="48">
        <v>2016</v>
      </c>
      <c r="I198" s="66">
        <v>1</v>
      </c>
      <c r="J198" s="79"/>
      <c r="K198" s="80"/>
    </row>
    <row r="199" ht="24" spans="1:11">
      <c r="A199" s="48"/>
      <c r="B199" s="48"/>
      <c r="C199" s="48" t="s">
        <v>114</v>
      </c>
      <c r="D199" s="49" t="s">
        <v>402</v>
      </c>
      <c r="E199" s="66" t="s">
        <v>403</v>
      </c>
      <c r="F199" s="66" t="s">
        <v>29</v>
      </c>
      <c r="G199" s="51">
        <v>3</v>
      </c>
      <c r="H199" s="48">
        <v>2016</v>
      </c>
      <c r="I199" s="66">
        <v>1</v>
      </c>
      <c r="J199" s="79"/>
      <c r="K199" s="80"/>
    </row>
    <row r="200" spans="1:11">
      <c r="A200" s="48"/>
      <c r="B200" s="48"/>
      <c r="C200" s="48" t="s">
        <v>114</v>
      </c>
      <c r="D200" s="49" t="s">
        <v>404</v>
      </c>
      <c r="E200" s="66" t="s">
        <v>405</v>
      </c>
      <c r="F200" s="66" t="s">
        <v>21</v>
      </c>
      <c r="G200" s="51">
        <v>5</v>
      </c>
      <c r="H200" s="48">
        <v>2017</v>
      </c>
      <c r="I200" s="66">
        <v>1</v>
      </c>
      <c r="J200" s="79"/>
      <c r="K200" s="80"/>
    </row>
    <row r="201" ht="24" spans="1:11">
      <c r="A201" s="48"/>
      <c r="B201" s="48"/>
      <c r="C201" s="48" t="s">
        <v>114</v>
      </c>
      <c r="D201" s="49" t="s">
        <v>406</v>
      </c>
      <c r="E201" s="66" t="s">
        <v>407</v>
      </c>
      <c r="F201" s="66" t="s">
        <v>21</v>
      </c>
      <c r="G201" s="51">
        <v>5</v>
      </c>
      <c r="H201" s="48">
        <v>2017</v>
      </c>
      <c r="I201" s="66">
        <v>1</v>
      </c>
      <c r="J201" s="79"/>
      <c r="K201" s="80"/>
    </row>
    <row r="202" ht="24" spans="1:11">
      <c r="A202" s="48"/>
      <c r="B202" s="48"/>
      <c r="C202" s="48" t="s">
        <v>114</v>
      </c>
      <c r="D202" s="49" t="s">
        <v>408</v>
      </c>
      <c r="E202" s="66" t="s">
        <v>409</v>
      </c>
      <c r="F202" s="66" t="s">
        <v>29</v>
      </c>
      <c r="G202" s="51">
        <v>3</v>
      </c>
      <c r="H202" s="48">
        <v>2016</v>
      </c>
      <c r="I202" s="66">
        <v>1</v>
      </c>
      <c r="J202" s="79"/>
      <c r="K202" s="80"/>
    </row>
    <row r="203" spans="1:11">
      <c r="A203" s="48"/>
      <c r="B203" s="48"/>
      <c r="C203" s="48" t="s">
        <v>114</v>
      </c>
      <c r="D203" s="49" t="s">
        <v>410</v>
      </c>
      <c r="E203" s="66" t="s">
        <v>411</v>
      </c>
      <c r="F203" s="66" t="s">
        <v>29</v>
      </c>
      <c r="G203" s="51">
        <v>3</v>
      </c>
      <c r="H203" s="48">
        <v>2016</v>
      </c>
      <c r="I203" s="66">
        <v>1</v>
      </c>
      <c r="J203" s="79"/>
      <c r="K203" s="80"/>
    </row>
    <row r="204" spans="1:11">
      <c r="A204" s="48"/>
      <c r="B204" s="48"/>
      <c r="C204" s="48" t="s">
        <v>114</v>
      </c>
      <c r="D204" s="49" t="s">
        <v>412</v>
      </c>
      <c r="E204" s="66" t="s">
        <v>413</v>
      </c>
      <c r="F204" s="66" t="s">
        <v>21</v>
      </c>
      <c r="G204" s="51">
        <v>5</v>
      </c>
      <c r="H204" s="48">
        <v>2017</v>
      </c>
      <c r="I204" s="66">
        <v>1</v>
      </c>
      <c r="J204" s="79"/>
      <c r="K204" s="80"/>
    </row>
    <row r="205" ht="24" spans="1:11">
      <c r="A205" s="48"/>
      <c r="B205" s="48"/>
      <c r="C205" s="48" t="s">
        <v>114</v>
      </c>
      <c r="D205" s="49" t="s">
        <v>414</v>
      </c>
      <c r="E205" s="66" t="s">
        <v>415</v>
      </c>
      <c r="F205" s="66" t="s">
        <v>21</v>
      </c>
      <c r="G205" s="51">
        <v>5</v>
      </c>
      <c r="H205" s="48">
        <v>2017</v>
      </c>
      <c r="I205" s="66">
        <v>1</v>
      </c>
      <c r="J205" s="79"/>
      <c r="K205" s="80"/>
    </row>
    <row r="206" spans="1:11">
      <c r="A206" s="48"/>
      <c r="B206" s="48"/>
      <c r="C206" s="59" t="s">
        <v>125</v>
      </c>
      <c r="D206" s="87"/>
      <c r="E206" s="67"/>
      <c r="F206" s="67"/>
      <c r="G206" s="62">
        <f>SUM(G198:G205)</f>
        <v>32</v>
      </c>
      <c r="H206" s="59"/>
      <c r="I206" s="67">
        <f>SUM(I198:I205)</f>
        <v>8</v>
      </c>
      <c r="J206" s="79"/>
      <c r="K206" s="80"/>
    </row>
    <row r="207" spans="1:11">
      <c r="A207" s="48"/>
      <c r="B207" s="48"/>
      <c r="C207" s="48" t="s">
        <v>416</v>
      </c>
      <c r="D207" s="48" t="s">
        <v>417</v>
      </c>
      <c r="E207" s="66" t="s">
        <v>418</v>
      </c>
      <c r="F207" s="66" t="s">
        <v>21</v>
      </c>
      <c r="G207" s="51">
        <v>5</v>
      </c>
      <c r="H207" s="48">
        <v>2017</v>
      </c>
      <c r="I207" s="66">
        <v>1</v>
      </c>
      <c r="J207" s="79"/>
      <c r="K207" s="80"/>
    </row>
    <row r="208" spans="1:11">
      <c r="A208" s="48"/>
      <c r="B208" s="48"/>
      <c r="C208" s="48" t="s">
        <v>416</v>
      </c>
      <c r="D208" s="48" t="s">
        <v>419</v>
      </c>
      <c r="E208" s="66" t="s">
        <v>420</v>
      </c>
      <c r="F208" s="66" t="s">
        <v>21</v>
      </c>
      <c r="G208" s="51">
        <v>5</v>
      </c>
      <c r="H208" s="48">
        <v>2017</v>
      </c>
      <c r="I208" s="66">
        <v>1</v>
      </c>
      <c r="J208" s="79"/>
      <c r="K208" s="80"/>
    </row>
    <row r="209" spans="1:11">
      <c r="A209" s="48"/>
      <c r="B209" s="48"/>
      <c r="C209" s="48" t="s">
        <v>416</v>
      </c>
      <c r="D209" s="48" t="s">
        <v>421</v>
      </c>
      <c r="E209" s="66" t="s">
        <v>422</v>
      </c>
      <c r="F209" s="66" t="s">
        <v>21</v>
      </c>
      <c r="G209" s="51">
        <v>5</v>
      </c>
      <c r="H209" s="48">
        <v>2017</v>
      </c>
      <c r="I209" s="66">
        <v>1</v>
      </c>
      <c r="J209" s="79"/>
      <c r="K209" s="80"/>
    </row>
    <row r="210" spans="1:11">
      <c r="A210" s="48"/>
      <c r="B210" s="48"/>
      <c r="C210" s="48" t="s">
        <v>416</v>
      </c>
      <c r="D210" s="48" t="s">
        <v>423</v>
      </c>
      <c r="E210" s="66" t="s">
        <v>424</v>
      </c>
      <c r="F210" s="66" t="s">
        <v>21</v>
      </c>
      <c r="G210" s="51">
        <v>5</v>
      </c>
      <c r="H210" s="48">
        <v>2017</v>
      </c>
      <c r="I210" s="66">
        <v>1</v>
      </c>
      <c r="J210" s="79"/>
      <c r="K210" s="80"/>
    </row>
    <row r="211" spans="1:11">
      <c r="A211" s="48"/>
      <c r="B211" s="48"/>
      <c r="C211" s="48" t="s">
        <v>416</v>
      </c>
      <c r="D211" s="48" t="s">
        <v>425</v>
      </c>
      <c r="E211" s="66" t="s">
        <v>426</v>
      </c>
      <c r="F211" s="66" t="s">
        <v>29</v>
      </c>
      <c r="G211" s="51">
        <v>3</v>
      </c>
      <c r="H211" s="48">
        <v>2016</v>
      </c>
      <c r="I211" s="66">
        <v>1</v>
      </c>
      <c r="J211" s="79"/>
      <c r="K211" s="80"/>
    </row>
    <row r="212" spans="1:11">
      <c r="A212" s="48"/>
      <c r="B212" s="48"/>
      <c r="C212" s="48" t="s">
        <v>416</v>
      </c>
      <c r="D212" s="48" t="s">
        <v>427</v>
      </c>
      <c r="E212" s="66" t="s">
        <v>428</v>
      </c>
      <c r="F212" s="66" t="s">
        <v>29</v>
      </c>
      <c r="G212" s="51">
        <v>3</v>
      </c>
      <c r="H212" s="48">
        <v>2016</v>
      </c>
      <c r="I212" s="66">
        <v>1</v>
      </c>
      <c r="J212" s="79"/>
      <c r="K212" s="80"/>
    </row>
    <row r="213" spans="1:11">
      <c r="A213" s="48"/>
      <c r="B213" s="48"/>
      <c r="C213" s="48" t="s">
        <v>416</v>
      </c>
      <c r="D213" s="48" t="s">
        <v>429</v>
      </c>
      <c r="E213" s="66" t="s">
        <v>430</v>
      </c>
      <c r="F213" s="66" t="s">
        <v>29</v>
      </c>
      <c r="G213" s="51">
        <v>3</v>
      </c>
      <c r="H213" s="48">
        <v>2016</v>
      </c>
      <c r="I213" s="66">
        <v>1</v>
      </c>
      <c r="J213" s="79"/>
      <c r="K213" s="80"/>
    </row>
    <row r="214" spans="1:11">
      <c r="A214" s="48"/>
      <c r="B214" s="48"/>
      <c r="C214" s="48" t="s">
        <v>416</v>
      </c>
      <c r="D214" s="48" t="s">
        <v>431</v>
      </c>
      <c r="E214" s="66" t="s">
        <v>432</v>
      </c>
      <c r="F214" s="66" t="s">
        <v>17</v>
      </c>
      <c r="G214" s="51">
        <v>3</v>
      </c>
      <c r="H214" s="48">
        <v>2015</v>
      </c>
      <c r="I214" s="66">
        <v>1</v>
      </c>
      <c r="J214" s="79"/>
      <c r="K214" s="80"/>
    </row>
    <row r="215" spans="1:11">
      <c r="A215" s="48"/>
      <c r="B215" s="48"/>
      <c r="C215" s="48" t="s">
        <v>416</v>
      </c>
      <c r="D215" s="48" t="s">
        <v>433</v>
      </c>
      <c r="E215" s="66" t="s">
        <v>434</v>
      </c>
      <c r="F215" s="66" t="s">
        <v>21</v>
      </c>
      <c r="G215" s="51">
        <v>5</v>
      </c>
      <c r="H215" s="48">
        <v>2017</v>
      </c>
      <c r="I215" s="66">
        <v>1</v>
      </c>
      <c r="J215" s="79"/>
      <c r="K215" s="80"/>
    </row>
    <row r="216" spans="1:11">
      <c r="A216" s="48"/>
      <c r="B216" s="48"/>
      <c r="C216" s="48" t="s">
        <v>416</v>
      </c>
      <c r="D216" s="48" t="s">
        <v>435</v>
      </c>
      <c r="E216" s="66" t="s">
        <v>436</v>
      </c>
      <c r="F216" s="66" t="s">
        <v>17</v>
      </c>
      <c r="G216" s="51">
        <v>3</v>
      </c>
      <c r="H216" s="48">
        <v>2015</v>
      </c>
      <c r="I216" s="66">
        <v>1</v>
      </c>
      <c r="J216" s="79"/>
      <c r="K216" s="80"/>
    </row>
    <row r="217" spans="1:11">
      <c r="A217" s="48"/>
      <c r="B217" s="48"/>
      <c r="C217" s="48" t="s">
        <v>416</v>
      </c>
      <c r="D217" s="48" t="s">
        <v>437</v>
      </c>
      <c r="E217" s="66" t="s">
        <v>438</v>
      </c>
      <c r="F217" s="66" t="s">
        <v>29</v>
      </c>
      <c r="G217" s="51">
        <v>3</v>
      </c>
      <c r="H217" s="48">
        <v>2016</v>
      </c>
      <c r="I217" s="66">
        <v>1</v>
      </c>
      <c r="J217" s="79"/>
      <c r="K217" s="80"/>
    </row>
    <row r="218" ht="24" spans="1:11">
      <c r="A218" s="48"/>
      <c r="B218" s="48"/>
      <c r="C218" s="48" t="s">
        <v>416</v>
      </c>
      <c r="D218" s="49" t="s">
        <v>439</v>
      </c>
      <c r="E218" s="66" t="s">
        <v>440</v>
      </c>
      <c r="F218" s="66" t="s">
        <v>29</v>
      </c>
      <c r="G218" s="51">
        <v>3</v>
      </c>
      <c r="H218" s="48">
        <v>2016</v>
      </c>
      <c r="I218" s="66">
        <v>1</v>
      </c>
      <c r="J218" s="79"/>
      <c r="K218" s="80"/>
    </row>
    <row r="219" spans="1:11">
      <c r="A219" s="48"/>
      <c r="B219" s="48"/>
      <c r="C219" s="59" t="s">
        <v>441</v>
      </c>
      <c r="D219" s="87"/>
      <c r="E219" s="67"/>
      <c r="F219" s="67"/>
      <c r="G219" s="62">
        <f>SUM(G207:G218)</f>
        <v>46</v>
      </c>
      <c r="H219" s="59"/>
      <c r="I219" s="67">
        <f>SUM(I207:I218)</f>
        <v>12</v>
      </c>
      <c r="J219" s="79"/>
      <c r="K219" s="80"/>
    </row>
    <row r="220" s="30" customFormat="1" ht="24" spans="1:11">
      <c r="A220" s="88" t="s">
        <v>1117</v>
      </c>
      <c r="B220" s="88" t="s">
        <v>1119</v>
      </c>
      <c r="C220" s="70" t="s">
        <v>1065</v>
      </c>
      <c r="D220" s="70"/>
      <c r="E220" s="71"/>
      <c r="F220" s="71"/>
      <c r="G220" s="72">
        <f>SUM(G90,G117,G139,G161,G183,G197,G206,G219)</f>
        <v>584</v>
      </c>
      <c r="H220" s="70"/>
      <c r="I220" s="71">
        <f>SUM(I90,I117,I139,I161,I183,I197,I206,I219)</f>
        <v>148</v>
      </c>
      <c r="J220" s="102">
        <v>146</v>
      </c>
      <c r="K220" s="85">
        <v>554.1</v>
      </c>
    </row>
    <row r="221" s="31" customFormat="1" spans="1:11">
      <c r="A221" s="89" t="s">
        <v>1117</v>
      </c>
      <c r="B221" s="90"/>
      <c r="C221" s="91" t="s">
        <v>1066</v>
      </c>
      <c r="D221" s="91"/>
      <c r="E221" s="44"/>
      <c r="F221" s="44"/>
      <c r="G221" s="92">
        <f t="shared" ref="G221:K221" si="1">SUM(G63,G220)</f>
        <v>2569</v>
      </c>
      <c r="H221" s="46"/>
      <c r="I221" s="103">
        <f t="shared" si="1"/>
        <v>225</v>
      </c>
      <c r="J221" s="104">
        <f t="shared" si="1"/>
        <v>224</v>
      </c>
      <c r="K221" s="105">
        <f t="shared" si="1"/>
        <v>2530.8</v>
      </c>
    </row>
    <row r="222" ht="24" spans="1:11">
      <c r="A222" s="48" t="s">
        <v>1120</v>
      </c>
      <c r="B222" s="49" t="s">
        <v>1121</v>
      </c>
      <c r="C222" s="49" t="s">
        <v>443</v>
      </c>
      <c r="D222" s="93" t="s">
        <v>444</v>
      </c>
      <c r="E222" s="63" t="s">
        <v>445</v>
      </c>
      <c r="F222" s="63" t="s">
        <v>446</v>
      </c>
      <c r="G222" s="64">
        <v>190</v>
      </c>
      <c r="H222" s="64" t="s">
        <v>30</v>
      </c>
      <c r="I222" s="63">
        <v>2</v>
      </c>
      <c r="J222" s="79"/>
      <c r="K222" s="80"/>
    </row>
    <row r="223" ht="24" spans="1:11">
      <c r="A223" s="48"/>
      <c r="B223" s="49"/>
      <c r="C223" s="49" t="s">
        <v>447</v>
      </c>
      <c r="D223" s="93" t="s">
        <v>448</v>
      </c>
      <c r="E223" s="63" t="s">
        <v>449</v>
      </c>
      <c r="F223" s="63" t="s">
        <v>446</v>
      </c>
      <c r="G223" s="64">
        <v>160</v>
      </c>
      <c r="H223" s="64" t="s">
        <v>30</v>
      </c>
      <c r="I223" s="63">
        <v>2</v>
      </c>
      <c r="J223" s="79"/>
      <c r="K223" s="80"/>
    </row>
    <row r="224" ht="24" spans="1:11">
      <c r="A224" s="48"/>
      <c r="B224" s="49"/>
      <c r="C224" s="49" t="s">
        <v>450</v>
      </c>
      <c r="D224" s="93" t="s">
        <v>451</v>
      </c>
      <c r="E224" s="63" t="s">
        <v>452</v>
      </c>
      <c r="F224" s="63" t="s">
        <v>446</v>
      </c>
      <c r="G224" s="64">
        <v>450</v>
      </c>
      <c r="H224" s="64" t="s">
        <v>30</v>
      </c>
      <c r="I224" s="63">
        <v>2</v>
      </c>
      <c r="J224" s="79"/>
      <c r="K224" s="80"/>
    </row>
    <row r="225" ht="24" spans="1:11">
      <c r="A225" s="48"/>
      <c r="B225" s="49"/>
      <c r="C225" s="49" t="s">
        <v>453</v>
      </c>
      <c r="D225" s="94" t="s">
        <v>454</v>
      </c>
      <c r="E225" s="95" t="s">
        <v>455</v>
      </c>
      <c r="F225" s="95" t="s">
        <v>446</v>
      </c>
      <c r="G225" s="64">
        <v>230</v>
      </c>
      <c r="H225" s="64" t="s">
        <v>30</v>
      </c>
      <c r="I225" s="63">
        <v>2</v>
      </c>
      <c r="J225" s="79"/>
      <c r="K225" s="80"/>
    </row>
    <row r="226" s="30" customFormat="1" ht="30" customHeight="1" spans="1:11">
      <c r="A226" s="88" t="s">
        <v>1120</v>
      </c>
      <c r="B226" s="88" t="s">
        <v>1121</v>
      </c>
      <c r="C226" s="70" t="s">
        <v>1067</v>
      </c>
      <c r="D226" s="88"/>
      <c r="E226" s="71"/>
      <c r="F226" s="71"/>
      <c r="G226" s="72">
        <f>SUM(G222:G225)</f>
        <v>1030</v>
      </c>
      <c r="H226" s="70"/>
      <c r="I226" s="71">
        <f>SUM(I222:I225)</f>
        <v>8</v>
      </c>
      <c r="J226" s="102">
        <v>8</v>
      </c>
      <c r="K226" s="85">
        <v>1134</v>
      </c>
    </row>
    <row r="227" ht="36" spans="1:11">
      <c r="A227" s="49" t="s">
        <v>1120</v>
      </c>
      <c r="B227" s="49" t="s">
        <v>1122</v>
      </c>
      <c r="C227" s="49" t="s">
        <v>447</v>
      </c>
      <c r="D227" s="49" t="s">
        <v>460</v>
      </c>
      <c r="E227" s="63" t="s">
        <v>461</v>
      </c>
      <c r="F227" s="63" t="s">
        <v>462</v>
      </c>
      <c r="G227" s="64">
        <v>420</v>
      </c>
      <c r="H227" s="49">
        <v>2015</v>
      </c>
      <c r="I227" s="63">
        <v>1</v>
      </c>
      <c r="J227" s="79"/>
      <c r="K227" s="80"/>
    </row>
    <row r="228" ht="24" spans="1:11">
      <c r="A228" s="49"/>
      <c r="B228" s="49"/>
      <c r="C228" s="49" t="s">
        <v>463</v>
      </c>
      <c r="D228" s="49" t="s">
        <v>464</v>
      </c>
      <c r="E228" s="63" t="s">
        <v>465</v>
      </c>
      <c r="F228" s="63" t="s">
        <v>462</v>
      </c>
      <c r="G228" s="64">
        <v>310</v>
      </c>
      <c r="H228" s="49">
        <v>2015</v>
      </c>
      <c r="I228" s="63">
        <v>1</v>
      </c>
      <c r="J228" s="79"/>
      <c r="K228" s="80"/>
    </row>
    <row r="229" spans="1:11">
      <c r="A229" s="49"/>
      <c r="B229" s="49"/>
      <c r="C229" s="48" t="s">
        <v>450</v>
      </c>
      <c r="D229" s="48" t="s">
        <v>466</v>
      </c>
      <c r="E229" s="66" t="s">
        <v>467</v>
      </c>
      <c r="F229" s="66" t="s">
        <v>462</v>
      </c>
      <c r="G229" s="51">
        <v>300</v>
      </c>
      <c r="H229" s="48">
        <v>2015</v>
      </c>
      <c r="I229" s="66">
        <v>1</v>
      </c>
      <c r="J229" s="79"/>
      <c r="K229" s="80"/>
    </row>
    <row r="230" ht="24" spans="1:11">
      <c r="A230" s="49"/>
      <c r="B230" s="49"/>
      <c r="C230" s="49" t="s">
        <v>468</v>
      </c>
      <c r="D230" s="49" t="s">
        <v>469</v>
      </c>
      <c r="E230" s="63" t="s">
        <v>470</v>
      </c>
      <c r="F230" s="63" t="s">
        <v>446</v>
      </c>
      <c r="G230" s="64">
        <v>50</v>
      </c>
      <c r="H230" s="49">
        <v>2016</v>
      </c>
      <c r="I230" s="63">
        <v>1</v>
      </c>
      <c r="J230" s="79"/>
      <c r="K230" s="80"/>
    </row>
    <row r="231" s="30" customFormat="1" ht="39" customHeight="1" spans="1:11">
      <c r="A231" s="70" t="s">
        <v>1120</v>
      </c>
      <c r="B231" s="88" t="s">
        <v>1122</v>
      </c>
      <c r="C231" s="88" t="s">
        <v>1067</v>
      </c>
      <c r="D231" s="88"/>
      <c r="E231" s="69"/>
      <c r="F231" s="69"/>
      <c r="G231" s="96">
        <f>SUM(G227:G230)</f>
        <v>1080</v>
      </c>
      <c r="H231" s="88"/>
      <c r="I231" s="69">
        <f>SUM(I227:I230)</f>
        <v>4</v>
      </c>
      <c r="J231" s="102">
        <v>3</v>
      </c>
      <c r="K231" s="85">
        <v>885</v>
      </c>
    </row>
    <row r="232" ht="24" spans="1:11">
      <c r="A232" s="48" t="s">
        <v>1120</v>
      </c>
      <c r="B232" s="49" t="s">
        <v>1123</v>
      </c>
      <c r="C232" s="48" t="s">
        <v>479</v>
      </c>
      <c r="D232" s="48" t="s">
        <v>480</v>
      </c>
      <c r="E232" s="66" t="s">
        <v>481</v>
      </c>
      <c r="F232" s="66" t="s">
        <v>462</v>
      </c>
      <c r="G232" s="51">
        <f>40+120</f>
        <v>160</v>
      </c>
      <c r="H232" s="51" t="s">
        <v>475</v>
      </c>
      <c r="I232" s="66">
        <v>2</v>
      </c>
      <c r="J232" s="79"/>
      <c r="K232" s="80"/>
    </row>
    <row r="233" spans="1:11">
      <c r="A233" s="48"/>
      <c r="B233" s="48"/>
      <c r="C233" s="48" t="s">
        <v>482</v>
      </c>
      <c r="D233" s="48" t="s">
        <v>483</v>
      </c>
      <c r="E233" s="66" t="s">
        <v>484</v>
      </c>
      <c r="F233" s="66" t="s">
        <v>462</v>
      </c>
      <c r="G233" s="51">
        <f>40+120</f>
        <v>160</v>
      </c>
      <c r="H233" s="51" t="s">
        <v>475</v>
      </c>
      <c r="I233" s="66">
        <v>2</v>
      </c>
      <c r="J233" s="79"/>
      <c r="K233" s="80"/>
    </row>
    <row r="234" s="30" customFormat="1" ht="24" spans="1:11">
      <c r="A234" s="70" t="s">
        <v>1120</v>
      </c>
      <c r="B234" s="88" t="s">
        <v>1123</v>
      </c>
      <c r="C234" s="88" t="s">
        <v>1068</v>
      </c>
      <c r="D234" s="88"/>
      <c r="E234" s="69"/>
      <c r="F234" s="69"/>
      <c r="G234" s="96">
        <f>SUM(G232:G233)</f>
        <v>320</v>
      </c>
      <c r="H234" s="88"/>
      <c r="I234" s="69">
        <f>SUM(I232:I233)</f>
        <v>4</v>
      </c>
      <c r="J234" s="85">
        <v>3</v>
      </c>
      <c r="K234" s="85">
        <v>273</v>
      </c>
    </row>
    <row r="235" s="29" customFormat="1" ht="36" spans="1:11">
      <c r="A235" s="48" t="s">
        <v>1120</v>
      </c>
      <c r="B235" s="49" t="s">
        <v>1124</v>
      </c>
      <c r="C235" s="49" t="s">
        <v>485</v>
      </c>
      <c r="D235" s="49" t="s">
        <v>486</v>
      </c>
      <c r="E235" s="63" t="s">
        <v>487</v>
      </c>
      <c r="F235" s="63" t="s">
        <v>488</v>
      </c>
      <c r="G235" s="64">
        <v>60</v>
      </c>
      <c r="H235" s="49">
        <v>2017</v>
      </c>
      <c r="I235" s="63">
        <v>1</v>
      </c>
      <c r="J235" s="106"/>
      <c r="K235" s="83"/>
    </row>
    <row r="236" s="29" customFormat="1" ht="24" spans="1:11">
      <c r="A236" s="97"/>
      <c r="B236" s="97"/>
      <c r="C236" s="49" t="s">
        <v>489</v>
      </c>
      <c r="D236" s="49" t="s">
        <v>490</v>
      </c>
      <c r="E236" s="63" t="s">
        <v>491</v>
      </c>
      <c r="F236" s="63" t="s">
        <v>488</v>
      </c>
      <c r="G236" s="64">
        <v>55</v>
      </c>
      <c r="H236" s="49">
        <v>2017</v>
      </c>
      <c r="I236" s="63">
        <v>1</v>
      </c>
      <c r="J236" s="106"/>
      <c r="K236" s="83"/>
    </row>
    <row r="237" ht="24" spans="1:11">
      <c r="A237" s="49"/>
      <c r="B237" s="49"/>
      <c r="C237" s="49" t="s">
        <v>492</v>
      </c>
      <c r="D237" s="49" t="s">
        <v>493</v>
      </c>
      <c r="E237" s="63" t="s">
        <v>494</v>
      </c>
      <c r="F237" s="63" t="s">
        <v>488</v>
      </c>
      <c r="G237" s="64">
        <v>54</v>
      </c>
      <c r="H237" s="49">
        <v>2017</v>
      </c>
      <c r="I237" s="63">
        <v>1</v>
      </c>
      <c r="J237" s="49"/>
      <c r="K237" s="80"/>
    </row>
    <row r="238" ht="24" spans="1:11">
      <c r="A238" s="49"/>
      <c r="B238" s="49"/>
      <c r="C238" s="49" t="s">
        <v>495</v>
      </c>
      <c r="D238" s="49" t="s">
        <v>496</v>
      </c>
      <c r="E238" s="63" t="s">
        <v>497</v>
      </c>
      <c r="F238" s="63" t="s">
        <v>488</v>
      </c>
      <c r="G238" s="64">
        <v>50</v>
      </c>
      <c r="H238" s="49">
        <v>2017</v>
      </c>
      <c r="I238" s="63">
        <v>1</v>
      </c>
      <c r="J238" s="49"/>
      <c r="K238" s="80"/>
    </row>
    <row r="239" ht="24" spans="1:11">
      <c r="A239" s="49"/>
      <c r="B239" s="49"/>
      <c r="C239" s="49" t="s">
        <v>498</v>
      </c>
      <c r="D239" s="49" t="s">
        <v>499</v>
      </c>
      <c r="E239" s="63" t="s">
        <v>500</v>
      </c>
      <c r="F239" s="63" t="s">
        <v>488</v>
      </c>
      <c r="G239" s="64">
        <v>48</v>
      </c>
      <c r="H239" s="49">
        <v>2017</v>
      </c>
      <c r="I239" s="63">
        <v>1</v>
      </c>
      <c r="J239" s="49"/>
      <c r="K239" s="80"/>
    </row>
    <row r="240" ht="24" spans="1:11">
      <c r="A240" s="49"/>
      <c r="B240" s="49"/>
      <c r="C240" s="49" t="s">
        <v>501</v>
      </c>
      <c r="D240" s="49" t="s">
        <v>502</v>
      </c>
      <c r="E240" s="63" t="s">
        <v>503</v>
      </c>
      <c r="F240" s="63" t="s">
        <v>488</v>
      </c>
      <c r="G240" s="64">
        <v>40</v>
      </c>
      <c r="H240" s="49">
        <v>2017</v>
      </c>
      <c r="I240" s="63">
        <v>1</v>
      </c>
      <c r="J240" s="49"/>
      <c r="K240" s="80"/>
    </row>
    <row r="241" s="30" customFormat="1" ht="28" customHeight="1" spans="1:11">
      <c r="A241" s="70" t="s">
        <v>1120</v>
      </c>
      <c r="B241" s="88" t="s">
        <v>1124</v>
      </c>
      <c r="C241" s="88" t="s">
        <v>1069</v>
      </c>
      <c r="D241" s="88"/>
      <c r="E241" s="69"/>
      <c r="F241" s="69"/>
      <c r="G241" s="96">
        <f>SUM(G235:G240)</f>
        <v>307</v>
      </c>
      <c r="H241" s="88"/>
      <c r="I241" s="69">
        <f>SUM(I235:I240)</f>
        <v>6</v>
      </c>
      <c r="J241" s="84">
        <v>6</v>
      </c>
      <c r="K241" s="85">
        <v>574.8</v>
      </c>
    </row>
    <row r="242" ht="24" spans="1:11">
      <c r="A242" s="48" t="s">
        <v>1120</v>
      </c>
      <c r="B242" s="49" t="s">
        <v>1125</v>
      </c>
      <c r="C242" s="98" t="s">
        <v>241</v>
      </c>
      <c r="D242" s="49" t="s">
        <v>506</v>
      </c>
      <c r="E242" s="66" t="s">
        <v>507</v>
      </c>
      <c r="F242" s="66" t="s">
        <v>508</v>
      </c>
      <c r="G242" s="51">
        <f>350+850</f>
        <v>1200</v>
      </c>
      <c r="H242" s="51" t="s">
        <v>30</v>
      </c>
      <c r="I242" s="66">
        <v>2</v>
      </c>
      <c r="J242" s="48"/>
      <c r="K242" s="80"/>
    </row>
    <row r="243" ht="24" spans="1:11">
      <c r="A243" s="48"/>
      <c r="B243" s="48"/>
      <c r="C243" s="99"/>
      <c r="D243" s="49" t="s">
        <v>509</v>
      </c>
      <c r="E243" s="66" t="s">
        <v>510</v>
      </c>
      <c r="F243" s="66" t="s">
        <v>24</v>
      </c>
      <c r="G243" s="51">
        <v>40</v>
      </c>
      <c r="H243" s="48">
        <v>2016</v>
      </c>
      <c r="I243" s="66">
        <v>1</v>
      </c>
      <c r="J243" s="48"/>
      <c r="K243" s="80"/>
    </row>
    <row r="244" spans="1:11">
      <c r="A244" s="48"/>
      <c r="B244" s="48"/>
      <c r="C244" s="100"/>
      <c r="D244" s="49" t="s">
        <v>511</v>
      </c>
      <c r="E244" s="66" t="s">
        <v>512</v>
      </c>
      <c r="F244" s="66" t="s">
        <v>21</v>
      </c>
      <c r="G244" s="51">
        <v>80</v>
      </c>
      <c r="H244" s="48">
        <v>2017</v>
      </c>
      <c r="I244" s="66">
        <v>1</v>
      </c>
      <c r="J244" s="48"/>
      <c r="K244" s="80"/>
    </row>
    <row r="245" ht="24" spans="1:11">
      <c r="A245" s="48"/>
      <c r="B245" s="48"/>
      <c r="C245" s="48" t="s">
        <v>513</v>
      </c>
      <c r="D245" s="49" t="s">
        <v>514</v>
      </c>
      <c r="E245" s="66" t="s">
        <v>515</v>
      </c>
      <c r="F245" s="66" t="s">
        <v>446</v>
      </c>
      <c r="G245" s="51">
        <f>80+100</f>
        <v>180</v>
      </c>
      <c r="H245" s="51" t="s">
        <v>30</v>
      </c>
      <c r="I245" s="66">
        <v>2</v>
      </c>
      <c r="J245" s="48"/>
      <c r="K245" s="80"/>
    </row>
    <row r="246" ht="24" spans="1:11">
      <c r="A246" s="48"/>
      <c r="B246" s="48"/>
      <c r="C246" s="98" t="s">
        <v>516</v>
      </c>
      <c r="D246" s="49" t="s">
        <v>517</v>
      </c>
      <c r="E246" s="66" t="s">
        <v>518</v>
      </c>
      <c r="F246" s="66" t="s">
        <v>462</v>
      </c>
      <c r="G246" s="51">
        <f>130+50</f>
        <v>180</v>
      </c>
      <c r="H246" s="51" t="s">
        <v>30</v>
      </c>
      <c r="I246" s="66">
        <v>2</v>
      </c>
      <c r="J246" s="48"/>
      <c r="K246" s="80"/>
    </row>
    <row r="247" ht="24" spans="1:11">
      <c r="A247" s="48"/>
      <c r="B247" s="48"/>
      <c r="C247" s="100"/>
      <c r="D247" s="49" t="s">
        <v>519</v>
      </c>
      <c r="E247" s="66" t="s">
        <v>520</v>
      </c>
      <c r="F247" s="66" t="s">
        <v>462</v>
      </c>
      <c r="G247" s="51">
        <f>90+40</f>
        <v>130</v>
      </c>
      <c r="H247" s="51" t="s">
        <v>30</v>
      </c>
      <c r="I247" s="66">
        <v>2</v>
      </c>
      <c r="J247" s="48"/>
      <c r="K247" s="80"/>
    </row>
    <row r="248" ht="24" spans="1:11">
      <c r="A248" s="48"/>
      <c r="B248" s="48"/>
      <c r="C248" s="98" t="s">
        <v>521</v>
      </c>
      <c r="D248" s="49" t="s">
        <v>522</v>
      </c>
      <c r="E248" s="66" t="s">
        <v>523</v>
      </c>
      <c r="F248" s="66" t="s">
        <v>446</v>
      </c>
      <c r="G248" s="51">
        <f>80+120</f>
        <v>200</v>
      </c>
      <c r="H248" s="51" t="s">
        <v>30</v>
      </c>
      <c r="I248" s="66">
        <v>2</v>
      </c>
      <c r="J248" s="48"/>
      <c r="K248" s="80"/>
    </row>
    <row r="249" ht="24" spans="1:11">
      <c r="A249" s="48"/>
      <c r="B249" s="48"/>
      <c r="C249" s="100"/>
      <c r="D249" s="49" t="s">
        <v>524</v>
      </c>
      <c r="E249" s="66" t="s">
        <v>525</v>
      </c>
      <c r="F249" s="66" t="s">
        <v>446</v>
      </c>
      <c r="G249" s="51">
        <f>80+130</f>
        <v>210</v>
      </c>
      <c r="H249" s="51" t="s">
        <v>30</v>
      </c>
      <c r="I249" s="66">
        <v>2</v>
      </c>
      <c r="J249" s="48"/>
      <c r="K249" s="80"/>
    </row>
    <row r="250" ht="36" spans="1:11">
      <c r="A250" s="48"/>
      <c r="B250" s="48"/>
      <c r="C250" s="48" t="s">
        <v>526</v>
      </c>
      <c r="D250" s="49" t="s">
        <v>527</v>
      </c>
      <c r="E250" s="66" t="s">
        <v>528</v>
      </c>
      <c r="F250" s="66" t="s">
        <v>17</v>
      </c>
      <c r="G250" s="51">
        <f>200+100</f>
        <v>300</v>
      </c>
      <c r="H250" s="51" t="s">
        <v>30</v>
      </c>
      <c r="I250" s="66">
        <v>2</v>
      </c>
      <c r="J250" s="48"/>
      <c r="K250" s="80"/>
    </row>
    <row r="251" ht="24" spans="1:11">
      <c r="A251" s="48"/>
      <c r="B251" s="48"/>
      <c r="C251" s="48" t="s">
        <v>529</v>
      </c>
      <c r="D251" s="49" t="s">
        <v>530</v>
      </c>
      <c r="E251" s="66" t="s">
        <v>531</v>
      </c>
      <c r="F251" s="66" t="s">
        <v>462</v>
      </c>
      <c r="G251" s="51">
        <f>130+50</f>
        <v>180</v>
      </c>
      <c r="H251" s="51" t="s">
        <v>30</v>
      </c>
      <c r="I251" s="66">
        <v>2</v>
      </c>
      <c r="J251" s="48"/>
      <c r="K251" s="80"/>
    </row>
    <row r="252" ht="36" spans="1:11">
      <c r="A252" s="48"/>
      <c r="B252" s="48"/>
      <c r="C252" s="48" t="s">
        <v>532</v>
      </c>
      <c r="D252" s="49" t="s">
        <v>533</v>
      </c>
      <c r="E252" s="66" t="s">
        <v>534</v>
      </c>
      <c r="F252" s="66" t="s">
        <v>446</v>
      </c>
      <c r="G252" s="51">
        <f>100+120</f>
        <v>220</v>
      </c>
      <c r="H252" s="51" t="s">
        <v>30</v>
      </c>
      <c r="I252" s="66">
        <v>2</v>
      </c>
      <c r="J252" s="48"/>
      <c r="K252" s="80"/>
    </row>
    <row r="253" spans="1:11">
      <c r="A253" s="48"/>
      <c r="B253" s="48"/>
      <c r="C253" s="48" t="s">
        <v>535</v>
      </c>
      <c r="D253" s="49" t="s">
        <v>536</v>
      </c>
      <c r="E253" s="66" t="s">
        <v>537</v>
      </c>
      <c r="F253" s="66" t="s">
        <v>17</v>
      </c>
      <c r="G253" s="51">
        <f>280+420</f>
        <v>700</v>
      </c>
      <c r="H253" s="51" t="s">
        <v>30</v>
      </c>
      <c r="I253" s="66">
        <v>2</v>
      </c>
      <c r="J253" s="48"/>
      <c r="K253" s="80"/>
    </row>
    <row r="254" s="30" customFormat="1" ht="24" spans="1:11">
      <c r="A254" s="70" t="s">
        <v>1120</v>
      </c>
      <c r="B254" s="88" t="s">
        <v>1125</v>
      </c>
      <c r="C254" s="88" t="s">
        <v>1065</v>
      </c>
      <c r="D254" s="88"/>
      <c r="E254" s="69"/>
      <c r="F254" s="69"/>
      <c r="G254" s="96">
        <f>SUM(G242:G253)</f>
        <v>3620</v>
      </c>
      <c r="H254" s="88"/>
      <c r="I254" s="69">
        <f>SUM(I242:I253)</f>
        <v>22</v>
      </c>
      <c r="J254" s="107">
        <v>21</v>
      </c>
      <c r="K254" s="85">
        <v>2148.9</v>
      </c>
    </row>
    <row r="255" ht="24" spans="1:11">
      <c r="A255" s="48" t="s">
        <v>1120</v>
      </c>
      <c r="B255" s="73" t="s">
        <v>1126</v>
      </c>
      <c r="C255" s="93" t="s">
        <v>468</v>
      </c>
      <c r="D255" s="49" t="s">
        <v>539</v>
      </c>
      <c r="E255" s="63" t="s">
        <v>540</v>
      </c>
      <c r="F255" s="63" t="s">
        <v>17</v>
      </c>
      <c r="G255" s="64">
        <f>160+110</f>
        <v>270</v>
      </c>
      <c r="H255" s="64" t="s">
        <v>18</v>
      </c>
      <c r="I255" s="63">
        <v>2</v>
      </c>
      <c r="J255" s="49"/>
      <c r="K255" s="80"/>
    </row>
    <row r="256" ht="24" spans="1:11">
      <c r="A256" s="49"/>
      <c r="B256" s="49"/>
      <c r="C256" s="101" t="s">
        <v>498</v>
      </c>
      <c r="D256" s="49" t="s">
        <v>541</v>
      </c>
      <c r="E256" s="63" t="s">
        <v>542</v>
      </c>
      <c r="F256" s="63" t="s">
        <v>543</v>
      </c>
      <c r="G256" s="64">
        <v>110</v>
      </c>
      <c r="H256" s="64">
        <v>2015</v>
      </c>
      <c r="I256" s="63">
        <v>1</v>
      </c>
      <c r="J256" s="49"/>
      <c r="K256" s="80"/>
    </row>
    <row r="257" ht="24" spans="1:11">
      <c r="A257" s="49"/>
      <c r="B257" s="49"/>
      <c r="C257" s="108"/>
      <c r="D257" s="49" t="s">
        <v>544</v>
      </c>
      <c r="E257" s="63" t="s">
        <v>545</v>
      </c>
      <c r="F257" s="63" t="s">
        <v>546</v>
      </c>
      <c r="G257" s="64">
        <f>180+120</f>
        <v>300</v>
      </c>
      <c r="H257" s="64" t="s">
        <v>30</v>
      </c>
      <c r="I257" s="63">
        <v>2</v>
      </c>
      <c r="J257" s="49"/>
      <c r="K257" s="80"/>
    </row>
    <row r="258" ht="24" spans="1:11">
      <c r="A258" s="49"/>
      <c r="B258" s="49"/>
      <c r="C258" s="101" t="s">
        <v>547</v>
      </c>
      <c r="D258" s="49" t="s">
        <v>548</v>
      </c>
      <c r="E258" s="63" t="s">
        <v>549</v>
      </c>
      <c r="F258" s="63" t="s">
        <v>462</v>
      </c>
      <c r="G258" s="64">
        <f>120+180</f>
        <v>300</v>
      </c>
      <c r="H258" s="64" t="s">
        <v>18</v>
      </c>
      <c r="I258" s="63">
        <v>2</v>
      </c>
      <c r="J258" s="49"/>
      <c r="K258" s="80"/>
    </row>
    <row r="259" ht="24" spans="1:11">
      <c r="A259" s="49"/>
      <c r="B259" s="49"/>
      <c r="C259" s="109"/>
      <c r="D259" s="49" t="s">
        <v>550</v>
      </c>
      <c r="E259" s="63" t="s">
        <v>551</v>
      </c>
      <c r="F259" s="63" t="s">
        <v>462</v>
      </c>
      <c r="G259" s="64">
        <f>130+100</f>
        <v>230</v>
      </c>
      <c r="H259" s="64" t="s">
        <v>18</v>
      </c>
      <c r="I259" s="63">
        <v>2</v>
      </c>
      <c r="J259" s="49"/>
      <c r="K259" s="80"/>
    </row>
    <row r="260" ht="24" spans="1:11">
      <c r="A260" s="49"/>
      <c r="B260" s="49"/>
      <c r="C260" s="109"/>
      <c r="D260" s="49" t="s">
        <v>552</v>
      </c>
      <c r="E260" s="63" t="s">
        <v>553</v>
      </c>
      <c r="F260" s="63" t="s">
        <v>446</v>
      </c>
      <c r="G260" s="64">
        <f>68+232</f>
        <v>300</v>
      </c>
      <c r="H260" s="64" t="s">
        <v>30</v>
      </c>
      <c r="I260" s="63">
        <v>2</v>
      </c>
      <c r="J260" s="49"/>
      <c r="K260" s="80"/>
    </row>
    <row r="261" ht="24" spans="1:11">
      <c r="A261" s="49"/>
      <c r="B261" s="49"/>
      <c r="C261" s="108"/>
      <c r="D261" s="49" t="s">
        <v>554</v>
      </c>
      <c r="E261" s="63" t="s">
        <v>555</v>
      </c>
      <c r="F261" s="63" t="s">
        <v>543</v>
      </c>
      <c r="G261" s="64">
        <v>60</v>
      </c>
      <c r="H261" s="49">
        <v>2015</v>
      </c>
      <c r="I261" s="63">
        <v>1</v>
      </c>
      <c r="J261" s="49"/>
      <c r="K261" s="80"/>
    </row>
    <row r="262" ht="24" spans="1:11">
      <c r="A262" s="49"/>
      <c r="B262" s="49"/>
      <c r="C262" s="101" t="s">
        <v>556</v>
      </c>
      <c r="D262" s="49" t="s">
        <v>557</v>
      </c>
      <c r="E262" s="63" t="s">
        <v>558</v>
      </c>
      <c r="F262" s="63" t="s">
        <v>543</v>
      </c>
      <c r="G262" s="64">
        <v>100</v>
      </c>
      <c r="H262" s="49">
        <v>2015</v>
      </c>
      <c r="I262" s="63">
        <v>1</v>
      </c>
      <c r="J262" s="49"/>
      <c r="K262" s="80"/>
    </row>
    <row r="263" ht="24" spans="1:11">
      <c r="A263" s="49"/>
      <c r="B263" s="49"/>
      <c r="C263" s="108"/>
      <c r="D263" s="49" t="s">
        <v>559</v>
      </c>
      <c r="E263" s="63" t="s">
        <v>560</v>
      </c>
      <c r="F263" s="63" t="s">
        <v>446</v>
      </c>
      <c r="G263" s="64">
        <f>80+50</f>
        <v>130</v>
      </c>
      <c r="H263" s="64" t="s">
        <v>30</v>
      </c>
      <c r="I263" s="63">
        <v>2</v>
      </c>
      <c r="J263" s="49"/>
      <c r="K263" s="80"/>
    </row>
    <row r="264" ht="24" spans="1:11">
      <c r="A264" s="49"/>
      <c r="B264" s="49"/>
      <c r="C264" s="101" t="s">
        <v>561</v>
      </c>
      <c r="D264" s="49" t="s">
        <v>562</v>
      </c>
      <c r="E264" s="63" t="s">
        <v>563</v>
      </c>
      <c r="F264" s="63" t="s">
        <v>446</v>
      </c>
      <c r="G264" s="64">
        <f>70+160</f>
        <v>230</v>
      </c>
      <c r="H264" s="64" t="s">
        <v>30</v>
      </c>
      <c r="I264" s="63">
        <v>2</v>
      </c>
      <c r="J264" s="49"/>
      <c r="K264" s="80"/>
    </row>
    <row r="265" ht="24" spans="1:11">
      <c r="A265" s="49"/>
      <c r="B265" s="49"/>
      <c r="C265" s="109"/>
      <c r="D265" s="49" t="s">
        <v>564</v>
      </c>
      <c r="E265" s="63" t="s">
        <v>565</v>
      </c>
      <c r="F265" s="63" t="s">
        <v>17</v>
      </c>
      <c r="G265" s="64">
        <f>200+140</f>
        <v>340</v>
      </c>
      <c r="H265" s="64" t="s">
        <v>18</v>
      </c>
      <c r="I265" s="63">
        <v>2</v>
      </c>
      <c r="J265" s="49"/>
      <c r="K265" s="80"/>
    </row>
    <row r="266" spans="1:11">
      <c r="A266" s="49"/>
      <c r="B266" s="49"/>
      <c r="C266" s="108"/>
      <c r="D266" s="49" t="s">
        <v>566</v>
      </c>
      <c r="E266" s="63" t="s">
        <v>567</v>
      </c>
      <c r="F266" s="63" t="s">
        <v>543</v>
      </c>
      <c r="G266" s="64">
        <v>80</v>
      </c>
      <c r="H266" s="49">
        <v>2015</v>
      </c>
      <c r="I266" s="63">
        <v>1</v>
      </c>
      <c r="J266" s="49"/>
      <c r="K266" s="80"/>
    </row>
    <row r="267" ht="24" spans="1:11">
      <c r="A267" s="49"/>
      <c r="B267" s="49"/>
      <c r="C267" s="101" t="s">
        <v>568</v>
      </c>
      <c r="D267" s="49" t="s">
        <v>569</v>
      </c>
      <c r="E267" s="63" t="s">
        <v>570</v>
      </c>
      <c r="F267" s="63" t="s">
        <v>462</v>
      </c>
      <c r="G267" s="64">
        <f>150+110</f>
        <v>260</v>
      </c>
      <c r="H267" s="64" t="s">
        <v>18</v>
      </c>
      <c r="I267" s="63">
        <v>2</v>
      </c>
      <c r="J267" s="49"/>
      <c r="K267" s="80"/>
    </row>
    <row r="268" ht="24" spans="1:11">
      <c r="A268" s="49"/>
      <c r="B268" s="49"/>
      <c r="C268" s="108"/>
      <c r="D268" s="49" t="s">
        <v>571</v>
      </c>
      <c r="E268" s="63" t="s">
        <v>572</v>
      </c>
      <c r="F268" s="63" t="s">
        <v>543</v>
      </c>
      <c r="G268" s="64">
        <v>90</v>
      </c>
      <c r="H268" s="49">
        <v>2015</v>
      </c>
      <c r="I268" s="63">
        <v>1</v>
      </c>
      <c r="J268" s="49"/>
      <c r="K268" s="80"/>
    </row>
    <row r="269" ht="24" spans="1:11">
      <c r="A269" s="49"/>
      <c r="B269" s="49"/>
      <c r="C269" s="101" t="s">
        <v>573</v>
      </c>
      <c r="D269" s="49" t="s">
        <v>574</v>
      </c>
      <c r="E269" s="63" t="s">
        <v>575</v>
      </c>
      <c r="F269" s="63" t="s">
        <v>462</v>
      </c>
      <c r="G269" s="64">
        <f>100+70</f>
        <v>170</v>
      </c>
      <c r="H269" s="64" t="s">
        <v>18</v>
      </c>
      <c r="I269" s="63">
        <v>2</v>
      </c>
      <c r="J269" s="49"/>
      <c r="K269" s="80"/>
    </row>
    <row r="270" spans="1:11">
      <c r="A270" s="49"/>
      <c r="B270" s="49"/>
      <c r="C270" s="108"/>
      <c r="D270" s="49" t="s">
        <v>576</v>
      </c>
      <c r="E270" s="63" t="s">
        <v>577</v>
      </c>
      <c r="F270" s="63" t="s">
        <v>17</v>
      </c>
      <c r="G270" s="64">
        <f>240+160</f>
        <v>400</v>
      </c>
      <c r="H270" s="64" t="s">
        <v>30</v>
      </c>
      <c r="I270" s="63">
        <v>2</v>
      </c>
      <c r="J270" s="49"/>
      <c r="K270" s="80"/>
    </row>
    <row r="271" ht="24" spans="1:11">
      <c r="A271" s="49"/>
      <c r="B271" s="49"/>
      <c r="C271" s="101" t="s">
        <v>578</v>
      </c>
      <c r="D271" s="49" t="s">
        <v>579</v>
      </c>
      <c r="E271" s="63" t="s">
        <v>580</v>
      </c>
      <c r="F271" s="63" t="s">
        <v>446</v>
      </c>
      <c r="G271" s="64">
        <f>70+210</f>
        <v>280</v>
      </c>
      <c r="H271" s="64" t="s">
        <v>30</v>
      </c>
      <c r="I271" s="63">
        <v>2</v>
      </c>
      <c r="J271" s="49"/>
      <c r="K271" s="80"/>
    </row>
    <row r="272" ht="24" spans="1:11">
      <c r="A272" s="49"/>
      <c r="B272" s="49"/>
      <c r="C272" s="108"/>
      <c r="D272" s="49" t="s">
        <v>581</v>
      </c>
      <c r="E272" s="63" t="s">
        <v>582</v>
      </c>
      <c r="F272" s="63" t="s">
        <v>543</v>
      </c>
      <c r="G272" s="64">
        <v>130</v>
      </c>
      <c r="H272" s="49">
        <v>2015</v>
      </c>
      <c r="I272" s="63">
        <v>1</v>
      </c>
      <c r="J272" s="49"/>
      <c r="K272" s="80"/>
    </row>
    <row r="273" spans="1:11">
      <c r="A273" s="49"/>
      <c r="B273" s="49"/>
      <c r="C273" s="101" t="s">
        <v>495</v>
      </c>
      <c r="D273" s="49" t="s">
        <v>583</v>
      </c>
      <c r="E273" s="63" t="s">
        <v>584</v>
      </c>
      <c r="F273" s="63" t="s">
        <v>543</v>
      </c>
      <c r="G273" s="64">
        <f>130+90</f>
        <v>220</v>
      </c>
      <c r="H273" s="64" t="s">
        <v>18</v>
      </c>
      <c r="I273" s="63">
        <v>2</v>
      </c>
      <c r="J273" s="49"/>
      <c r="K273" s="80"/>
    </row>
    <row r="274" spans="1:11">
      <c r="A274" s="49"/>
      <c r="B274" s="49"/>
      <c r="C274" s="109"/>
      <c r="D274" s="49" t="s">
        <v>585</v>
      </c>
      <c r="E274" s="63" t="s">
        <v>586</v>
      </c>
      <c r="F274" s="63" t="s">
        <v>543</v>
      </c>
      <c r="G274" s="64">
        <v>100</v>
      </c>
      <c r="H274" s="49">
        <v>2015</v>
      </c>
      <c r="I274" s="63">
        <v>1</v>
      </c>
      <c r="J274" s="49"/>
      <c r="K274" s="80"/>
    </row>
    <row r="275" spans="1:11">
      <c r="A275" s="49"/>
      <c r="B275" s="49"/>
      <c r="C275" s="108"/>
      <c r="D275" s="49" t="s">
        <v>587</v>
      </c>
      <c r="E275" s="63" t="s">
        <v>588</v>
      </c>
      <c r="F275" s="63" t="s">
        <v>543</v>
      </c>
      <c r="G275" s="64">
        <v>100</v>
      </c>
      <c r="H275" s="49">
        <v>2015</v>
      </c>
      <c r="I275" s="63">
        <v>1</v>
      </c>
      <c r="J275" s="49"/>
      <c r="K275" s="80"/>
    </row>
    <row r="276" spans="1:11">
      <c r="A276" s="49"/>
      <c r="B276" s="49"/>
      <c r="C276" s="101" t="s">
        <v>589</v>
      </c>
      <c r="D276" s="49" t="s">
        <v>590</v>
      </c>
      <c r="E276" s="63" t="s">
        <v>591</v>
      </c>
      <c r="F276" s="63" t="s">
        <v>543</v>
      </c>
      <c r="G276" s="64">
        <f>160+100</f>
        <v>260</v>
      </c>
      <c r="H276" s="64" t="s">
        <v>18</v>
      </c>
      <c r="I276" s="63">
        <v>2</v>
      </c>
      <c r="J276" s="49"/>
      <c r="K276" s="80"/>
    </row>
    <row r="277" ht="24" spans="1:11">
      <c r="A277" s="49"/>
      <c r="B277" s="49"/>
      <c r="C277" s="108"/>
      <c r="D277" s="49" t="s">
        <v>592</v>
      </c>
      <c r="E277" s="63" t="s">
        <v>593</v>
      </c>
      <c r="F277" s="63" t="s">
        <v>543</v>
      </c>
      <c r="G277" s="64">
        <v>130</v>
      </c>
      <c r="H277" s="49">
        <v>2015</v>
      </c>
      <c r="I277" s="63">
        <v>1</v>
      </c>
      <c r="J277" s="49"/>
      <c r="K277" s="80"/>
    </row>
    <row r="278" ht="24" spans="1:11">
      <c r="A278" s="49"/>
      <c r="B278" s="49"/>
      <c r="C278" s="93" t="s">
        <v>594</v>
      </c>
      <c r="D278" s="49" t="s">
        <v>595</v>
      </c>
      <c r="E278" s="63" t="s">
        <v>596</v>
      </c>
      <c r="F278" s="63" t="s">
        <v>597</v>
      </c>
      <c r="G278" s="64">
        <f>128+253+240</f>
        <v>621</v>
      </c>
      <c r="H278" s="64" t="s">
        <v>30</v>
      </c>
      <c r="I278" s="63">
        <v>3</v>
      </c>
      <c r="J278" s="49"/>
      <c r="K278" s="80"/>
    </row>
    <row r="279" s="30" customFormat="1" ht="24" spans="1:11">
      <c r="A279" s="70" t="s">
        <v>1120</v>
      </c>
      <c r="B279" s="88" t="s">
        <v>1126</v>
      </c>
      <c r="C279" s="88" t="s">
        <v>1070</v>
      </c>
      <c r="D279" s="88"/>
      <c r="E279" s="69"/>
      <c r="F279" s="69"/>
      <c r="G279" s="96">
        <f>SUM(G255:G278)</f>
        <v>5211</v>
      </c>
      <c r="H279" s="88"/>
      <c r="I279" s="69">
        <f>SUM(I255:I278)</f>
        <v>40</v>
      </c>
      <c r="J279" s="112">
        <v>40</v>
      </c>
      <c r="K279" s="85">
        <v>5198.1</v>
      </c>
    </row>
    <row r="280" ht="24" spans="1:11">
      <c r="A280" s="49" t="s">
        <v>1120</v>
      </c>
      <c r="B280" s="73" t="s">
        <v>1127</v>
      </c>
      <c r="C280" s="49" t="s">
        <v>513</v>
      </c>
      <c r="D280" s="49" t="s">
        <v>599</v>
      </c>
      <c r="E280" s="63" t="s">
        <v>600</v>
      </c>
      <c r="F280" s="63" t="s">
        <v>543</v>
      </c>
      <c r="G280" s="64">
        <v>100</v>
      </c>
      <c r="H280" s="64">
        <v>2015</v>
      </c>
      <c r="I280" s="63">
        <v>1</v>
      </c>
      <c r="J280" s="49"/>
      <c r="K280" s="80"/>
    </row>
    <row r="281" ht="24" spans="1:11">
      <c r="A281" s="49"/>
      <c r="B281" s="49"/>
      <c r="C281" s="101" t="s">
        <v>241</v>
      </c>
      <c r="D281" s="49" t="s">
        <v>601</v>
      </c>
      <c r="E281" s="63" t="s">
        <v>602</v>
      </c>
      <c r="F281" s="63" t="s">
        <v>24</v>
      </c>
      <c r="G281" s="64">
        <f>400+200</f>
        <v>600</v>
      </c>
      <c r="H281" s="64" t="s">
        <v>18</v>
      </c>
      <c r="I281" s="63">
        <v>2</v>
      </c>
      <c r="J281" s="49"/>
      <c r="K281" s="80"/>
    </row>
    <row r="282" spans="1:11">
      <c r="A282" s="49"/>
      <c r="B282" s="49"/>
      <c r="C282" s="109"/>
      <c r="D282" s="49" t="s">
        <v>603</v>
      </c>
      <c r="E282" s="63" t="s">
        <v>604</v>
      </c>
      <c r="F282" s="63" t="s">
        <v>24</v>
      </c>
      <c r="G282" s="64">
        <v>100</v>
      </c>
      <c r="H282" s="64">
        <v>2015</v>
      </c>
      <c r="I282" s="63">
        <v>1</v>
      </c>
      <c r="J282" s="49"/>
      <c r="K282" s="80"/>
    </row>
    <row r="283" spans="1:11">
      <c r="A283" s="49"/>
      <c r="B283" s="49"/>
      <c r="C283" s="108"/>
      <c r="D283" s="49" t="s">
        <v>605</v>
      </c>
      <c r="E283" s="63" t="s">
        <v>606</v>
      </c>
      <c r="F283" s="63" t="s">
        <v>24</v>
      </c>
      <c r="G283" s="64">
        <v>70</v>
      </c>
      <c r="H283" s="64">
        <v>2015</v>
      </c>
      <c r="I283" s="63">
        <v>1</v>
      </c>
      <c r="J283" s="49"/>
      <c r="K283" s="80"/>
    </row>
    <row r="284" ht="24" spans="1:11">
      <c r="A284" s="49"/>
      <c r="B284" s="49"/>
      <c r="C284" s="49" t="s">
        <v>463</v>
      </c>
      <c r="D284" s="49" t="s">
        <v>607</v>
      </c>
      <c r="E284" s="63" t="s">
        <v>608</v>
      </c>
      <c r="F284" s="63" t="s">
        <v>24</v>
      </c>
      <c r="G284" s="64">
        <v>100</v>
      </c>
      <c r="H284" s="64">
        <v>2015</v>
      </c>
      <c r="I284" s="63">
        <v>1</v>
      </c>
      <c r="J284" s="49"/>
      <c r="K284" s="80"/>
    </row>
    <row r="285" ht="24" spans="1:11">
      <c r="A285" s="49"/>
      <c r="B285" s="49"/>
      <c r="C285" s="49" t="s">
        <v>609</v>
      </c>
      <c r="D285" s="49" t="s">
        <v>610</v>
      </c>
      <c r="E285" s="63" t="s">
        <v>611</v>
      </c>
      <c r="F285" s="63" t="s">
        <v>462</v>
      </c>
      <c r="G285" s="64">
        <f t="shared" ref="G285:G287" si="2">80+160+60</f>
        <v>300</v>
      </c>
      <c r="H285" s="64" t="s">
        <v>612</v>
      </c>
      <c r="I285" s="63">
        <v>3</v>
      </c>
      <c r="J285" s="49"/>
      <c r="K285" s="80"/>
    </row>
    <row r="286" ht="24" spans="1:11">
      <c r="A286" s="49"/>
      <c r="B286" s="49"/>
      <c r="C286" s="49" t="s">
        <v>613</v>
      </c>
      <c r="D286" s="49" t="s">
        <v>614</v>
      </c>
      <c r="E286" s="63" t="s">
        <v>615</v>
      </c>
      <c r="F286" s="63" t="s">
        <v>24</v>
      </c>
      <c r="G286" s="64">
        <f t="shared" si="2"/>
        <v>300</v>
      </c>
      <c r="H286" s="64" t="s">
        <v>612</v>
      </c>
      <c r="I286" s="63">
        <v>3</v>
      </c>
      <c r="J286" s="49"/>
      <c r="K286" s="80"/>
    </row>
    <row r="287" ht="24" spans="1:11">
      <c r="A287" s="49"/>
      <c r="B287" s="49"/>
      <c r="C287" s="49" t="s">
        <v>616</v>
      </c>
      <c r="D287" s="49" t="s">
        <v>617</v>
      </c>
      <c r="E287" s="63" t="s">
        <v>618</v>
      </c>
      <c r="F287" s="63" t="s">
        <v>24</v>
      </c>
      <c r="G287" s="64">
        <f t="shared" si="2"/>
        <v>300</v>
      </c>
      <c r="H287" s="64" t="s">
        <v>612</v>
      </c>
      <c r="I287" s="63">
        <v>3</v>
      </c>
      <c r="J287" s="49"/>
      <c r="K287" s="80"/>
    </row>
    <row r="288" ht="24" spans="1:11">
      <c r="A288" s="49"/>
      <c r="B288" s="49"/>
      <c r="C288" s="49" t="s">
        <v>619</v>
      </c>
      <c r="D288" s="49" t="s">
        <v>620</v>
      </c>
      <c r="E288" s="63" t="s">
        <v>621</v>
      </c>
      <c r="F288" s="63" t="s">
        <v>17</v>
      </c>
      <c r="G288" s="64">
        <f t="shared" ref="G288:G292" si="3">90+120</f>
        <v>210</v>
      </c>
      <c r="H288" s="64" t="s">
        <v>30</v>
      </c>
      <c r="I288" s="63">
        <v>2</v>
      </c>
      <c r="J288" s="49"/>
      <c r="K288" s="80"/>
    </row>
    <row r="289" ht="24" spans="1:11">
      <c r="A289" s="49"/>
      <c r="B289" s="49"/>
      <c r="C289" s="49" t="s">
        <v>622</v>
      </c>
      <c r="D289" s="49" t="s">
        <v>623</v>
      </c>
      <c r="E289" s="63" t="s">
        <v>624</v>
      </c>
      <c r="F289" s="63" t="s">
        <v>543</v>
      </c>
      <c r="G289" s="64">
        <f>170+110</f>
        <v>280</v>
      </c>
      <c r="H289" s="64" t="s">
        <v>18</v>
      </c>
      <c r="I289" s="63">
        <v>2</v>
      </c>
      <c r="J289" s="49"/>
      <c r="K289" s="80"/>
    </row>
    <row r="290" spans="1:11">
      <c r="A290" s="49"/>
      <c r="B290" s="49"/>
      <c r="C290" s="49" t="s">
        <v>625</v>
      </c>
      <c r="D290" s="49" t="s">
        <v>626</v>
      </c>
      <c r="E290" s="63" t="s">
        <v>627</v>
      </c>
      <c r="F290" s="63" t="s">
        <v>17</v>
      </c>
      <c r="G290" s="64">
        <f>48+122</f>
        <v>170</v>
      </c>
      <c r="H290" s="64" t="s">
        <v>30</v>
      </c>
      <c r="I290" s="63">
        <v>2</v>
      </c>
      <c r="J290" s="49"/>
      <c r="K290" s="80"/>
    </row>
    <row r="291" ht="24" spans="1:11">
      <c r="A291" s="49"/>
      <c r="B291" s="49"/>
      <c r="C291" s="49" t="s">
        <v>628</v>
      </c>
      <c r="D291" s="49" t="s">
        <v>629</v>
      </c>
      <c r="E291" s="63" t="s">
        <v>630</v>
      </c>
      <c r="F291" s="63" t="s">
        <v>17</v>
      </c>
      <c r="G291" s="64">
        <f t="shared" si="3"/>
        <v>210</v>
      </c>
      <c r="H291" s="64" t="s">
        <v>30</v>
      </c>
      <c r="I291" s="63">
        <v>2</v>
      </c>
      <c r="J291" s="49"/>
      <c r="K291" s="80"/>
    </row>
    <row r="292" ht="24" spans="1:11">
      <c r="A292" s="49"/>
      <c r="B292" s="49"/>
      <c r="C292" s="49" t="s">
        <v>631</v>
      </c>
      <c r="D292" s="49" t="s">
        <v>632</v>
      </c>
      <c r="E292" s="63" t="s">
        <v>633</v>
      </c>
      <c r="F292" s="63" t="s">
        <v>17</v>
      </c>
      <c r="G292" s="64">
        <f t="shared" si="3"/>
        <v>210</v>
      </c>
      <c r="H292" s="64" t="s">
        <v>30</v>
      </c>
      <c r="I292" s="63">
        <v>2</v>
      </c>
      <c r="J292" s="49"/>
      <c r="K292" s="80"/>
    </row>
    <row r="293" ht="24" spans="1:11">
      <c r="A293" s="49"/>
      <c r="B293" s="49"/>
      <c r="C293" s="49" t="s">
        <v>634</v>
      </c>
      <c r="D293" s="49" t="s">
        <v>635</v>
      </c>
      <c r="E293" s="63" t="s">
        <v>636</v>
      </c>
      <c r="F293" s="63" t="s">
        <v>543</v>
      </c>
      <c r="G293" s="64">
        <f>170+100</f>
        <v>270</v>
      </c>
      <c r="H293" s="64" t="s">
        <v>18</v>
      </c>
      <c r="I293" s="63">
        <v>2</v>
      </c>
      <c r="J293" s="49"/>
      <c r="K293" s="80"/>
    </row>
    <row r="294" ht="24" spans="1:11">
      <c r="A294" s="49"/>
      <c r="B294" s="49"/>
      <c r="C294" s="49" t="s">
        <v>637</v>
      </c>
      <c r="D294" s="49" t="s">
        <v>638</v>
      </c>
      <c r="E294" s="63" t="s">
        <v>639</v>
      </c>
      <c r="F294" s="63" t="s">
        <v>17</v>
      </c>
      <c r="G294" s="64">
        <f>90+120</f>
        <v>210</v>
      </c>
      <c r="H294" s="64" t="s">
        <v>30</v>
      </c>
      <c r="I294" s="63">
        <v>2</v>
      </c>
      <c r="J294" s="49"/>
      <c r="K294" s="80"/>
    </row>
    <row r="295" ht="24" spans="1:11">
      <c r="A295" s="49"/>
      <c r="B295" s="49"/>
      <c r="C295" s="49" t="s">
        <v>640</v>
      </c>
      <c r="D295" s="49" t="s">
        <v>641</v>
      </c>
      <c r="E295" s="63" t="s">
        <v>642</v>
      </c>
      <c r="F295" s="63" t="s">
        <v>24</v>
      </c>
      <c r="G295" s="64">
        <f>100+40</f>
        <v>140</v>
      </c>
      <c r="H295" s="64" t="s">
        <v>18</v>
      </c>
      <c r="I295" s="63">
        <v>2</v>
      </c>
      <c r="J295" s="49"/>
      <c r="K295" s="80"/>
    </row>
    <row r="296" ht="24" spans="1:11">
      <c r="A296" s="49"/>
      <c r="B296" s="49"/>
      <c r="C296" s="49" t="s">
        <v>643</v>
      </c>
      <c r="D296" s="49" t="s">
        <v>644</v>
      </c>
      <c r="E296" s="63" t="s">
        <v>645</v>
      </c>
      <c r="F296" s="63" t="s">
        <v>17</v>
      </c>
      <c r="G296" s="64">
        <f>91+150</f>
        <v>241</v>
      </c>
      <c r="H296" s="64" t="s">
        <v>30</v>
      </c>
      <c r="I296" s="63">
        <v>2</v>
      </c>
      <c r="J296" s="49"/>
      <c r="K296" s="80"/>
    </row>
    <row r="297" ht="24" spans="1:11">
      <c r="A297" s="49"/>
      <c r="B297" s="49"/>
      <c r="C297" s="49" t="s">
        <v>646</v>
      </c>
      <c r="D297" s="49" t="s">
        <v>647</v>
      </c>
      <c r="E297" s="63" t="s">
        <v>648</v>
      </c>
      <c r="F297" s="63" t="s">
        <v>24</v>
      </c>
      <c r="G297" s="64">
        <f>170+100</f>
        <v>270</v>
      </c>
      <c r="H297" s="64" t="s">
        <v>18</v>
      </c>
      <c r="I297" s="63">
        <v>2</v>
      </c>
      <c r="J297" s="49"/>
      <c r="K297" s="80"/>
    </row>
    <row r="298" ht="24" spans="1:11">
      <c r="A298" s="49"/>
      <c r="B298" s="49"/>
      <c r="C298" s="49" t="s">
        <v>649</v>
      </c>
      <c r="D298" s="49" t="s">
        <v>650</v>
      </c>
      <c r="E298" s="63" t="s">
        <v>651</v>
      </c>
      <c r="F298" s="63" t="s">
        <v>543</v>
      </c>
      <c r="G298" s="64">
        <f>180+80</f>
        <v>260</v>
      </c>
      <c r="H298" s="64" t="s">
        <v>18</v>
      </c>
      <c r="I298" s="63">
        <v>2</v>
      </c>
      <c r="J298" s="49"/>
      <c r="K298" s="80"/>
    </row>
    <row r="299" ht="24" spans="1:11">
      <c r="A299" s="49"/>
      <c r="B299" s="49"/>
      <c r="C299" s="49" t="s">
        <v>652</v>
      </c>
      <c r="D299" s="49" t="s">
        <v>653</v>
      </c>
      <c r="E299" s="63" t="s">
        <v>654</v>
      </c>
      <c r="F299" s="63" t="s">
        <v>17</v>
      </c>
      <c r="G299" s="64">
        <f>40+70</f>
        <v>110</v>
      </c>
      <c r="H299" s="64" t="s">
        <v>30</v>
      </c>
      <c r="I299" s="63">
        <v>2</v>
      </c>
      <c r="J299" s="49"/>
      <c r="K299" s="80"/>
    </row>
    <row r="300" s="30" customFormat="1" ht="24" spans="1:11">
      <c r="A300" s="70" t="s">
        <v>1120</v>
      </c>
      <c r="B300" s="88" t="s">
        <v>1127</v>
      </c>
      <c r="C300" s="88" t="s">
        <v>1071</v>
      </c>
      <c r="D300" s="88"/>
      <c r="E300" s="69"/>
      <c r="F300" s="69"/>
      <c r="G300" s="96">
        <f>SUM(G280:G299)</f>
        <v>4451</v>
      </c>
      <c r="H300" s="88"/>
      <c r="I300" s="69">
        <f>SUM(I280:I299)</f>
        <v>39</v>
      </c>
      <c r="J300" s="112">
        <v>38</v>
      </c>
      <c r="K300" s="85">
        <v>4103.1</v>
      </c>
    </row>
    <row r="301" s="31" customFormat="1" spans="1:11">
      <c r="A301" s="89" t="s">
        <v>1120</v>
      </c>
      <c r="B301" s="90"/>
      <c r="C301" s="91" t="s">
        <v>1128</v>
      </c>
      <c r="D301" s="91"/>
      <c r="E301" s="44"/>
      <c r="F301" s="44"/>
      <c r="G301" s="92">
        <f t="shared" ref="G301:K301" si="4">SUM(G226,G231,G234,G241,G254,G279,G300)</f>
        <v>16019</v>
      </c>
      <c r="H301" s="46"/>
      <c r="I301" s="103">
        <f t="shared" si="4"/>
        <v>123</v>
      </c>
      <c r="J301" s="104">
        <f t="shared" si="4"/>
        <v>119</v>
      </c>
      <c r="K301" s="105">
        <f t="shared" si="4"/>
        <v>14316.9</v>
      </c>
    </row>
    <row r="302" ht="24" spans="1:11">
      <c r="A302" s="49" t="s">
        <v>1129</v>
      </c>
      <c r="B302" s="49" t="s">
        <v>1130</v>
      </c>
      <c r="C302" s="101" t="s">
        <v>547</v>
      </c>
      <c r="D302" s="49" t="s">
        <v>657</v>
      </c>
      <c r="E302" s="63" t="s">
        <v>658</v>
      </c>
      <c r="F302" s="63" t="s">
        <v>446</v>
      </c>
      <c r="G302" s="64">
        <f>29+121</f>
        <v>150</v>
      </c>
      <c r="H302" s="64" t="s">
        <v>30</v>
      </c>
      <c r="I302" s="63">
        <v>2</v>
      </c>
      <c r="J302" s="49"/>
      <c r="K302" s="80"/>
    </row>
    <row r="303" spans="1:11">
      <c r="A303" s="49"/>
      <c r="B303" s="49"/>
      <c r="C303" s="109"/>
      <c r="D303" s="49" t="s">
        <v>659</v>
      </c>
      <c r="E303" s="63" t="s">
        <v>660</v>
      </c>
      <c r="F303" s="63" t="s">
        <v>446</v>
      </c>
      <c r="G303" s="64">
        <v>75</v>
      </c>
      <c r="H303" s="49">
        <v>2016</v>
      </c>
      <c r="I303" s="63">
        <v>1</v>
      </c>
      <c r="J303" s="49"/>
      <c r="K303" s="80"/>
    </row>
    <row r="304" spans="1:11">
      <c r="A304" s="49"/>
      <c r="B304" s="49"/>
      <c r="C304" s="109"/>
      <c r="D304" s="49" t="s">
        <v>661</v>
      </c>
      <c r="E304" s="63" t="s">
        <v>662</v>
      </c>
      <c r="F304" s="63" t="s">
        <v>446</v>
      </c>
      <c r="G304" s="64">
        <v>70</v>
      </c>
      <c r="H304" s="49">
        <v>2016</v>
      </c>
      <c r="I304" s="63">
        <v>1</v>
      </c>
      <c r="J304" s="49"/>
      <c r="K304" s="80"/>
    </row>
    <row r="305" spans="1:11">
      <c r="A305" s="49"/>
      <c r="B305" s="49"/>
      <c r="C305" s="109"/>
      <c r="D305" s="49" t="s">
        <v>663</v>
      </c>
      <c r="E305" s="63" t="s">
        <v>664</v>
      </c>
      <c r="F305" s="63" t="s">
        <v>446</v>
      </c>
      <c r="G305" s="64">
        <v>70</v>
      </c>
      <c r="H305" s="49">
        <v>2016</v>
      </c>
      <c r="I305" s="63">
        <v>1</v>
      </c>
      <c r="J305" s="49"/>
      <c r="K305" s="80"/>
    </row>
    <row r="306" ht="24" spans="1:11">
      <c r="A306" s="49"/>
      <c r="B306" s="49"/>
      <c r="C306" s="109"/>
      <c r="D306" s="49" t="s">
        <v>665</v>
      </c>
      <c r="E306" s="63" t="s">
        <v>666</v>
      </c>
      <c r="F306" s="63" t="s">
        <v>446</v>
      </c>
      <c r="G306" s="64">
        <v>60</v>
      </c>
      <c r="H306" s="49">
        <v>2016</v>
      </c>
      <c r="I306" s="63">
        <v>1</v>
      </c>
      <c r="J306" s="49"/>
      <c r="K306" s="80"/>
    </row>
    <row r="307" spans="1:11">
      <c r="A307" s="49"/>
      <c r="B307" s="49"/>
      <c r="C307" s="108"/>
      <c r="D307" s="49" t="s">
        <v>667</v>
      </c>
      <c r="E307" s="63" t="s">
        <v>668</v>
      </c>
      <c r="F307" s="63" t="s">
        <v>543</v>
      </c>
      <c r="G307" s="64">
        <v>80</v>
      </c>
      <c r="H307" s="49">
        <v>2015</v>
      </c>
      <c r="I307" s="63">
        <v>1</v>
      </c>
      <c r="J307" s="49"/>
      <c r="K307" s="80"/>
    </row>
    <row r="308" spans="1:11">
      <c r="A308" s="49"/>
      <c r="B308" s="49"/>
      <c r="C308" s="101" t="s">
        <v>556</v>
      </c>
      <c r="D308" s="49" t="s">
        <v>669</v>
      </c>
      <c r="E308" s="63" t="s">
        <v>670</v>
      </c>
      <c r="F308" s="63" t="s">
        <v>446</v>
      </c>
      <c r="G308" s="64">
        <v>60</v>
      </c>
      <c r="H308" s="49">
        <v>2016</v>
      </c>
      <c r="I308" s="63">
        <v>1</v>
      </c>
      <c r="J308" s="49"/>
      <c r="K308" s="80"/>
    </row>
    <row r="309" spans="1:11">
      <c r="A309" s="49"/>
      <c r="B309" s="49"/>
      <c r="C309" s="109"/>
      <c r="D309" s="49" t="s">
        <v>671</v>
      </c>
      <c r="E309" s="63" t="s">
        <v>672</v>
      </c>
      <c r="F309" s="63" t="s">
        <v>446</v>
      </c>
      <c r="G309" s="64">
        <v>50</v>
      </c>
      <c r="H309" s="49">
        <v>2016</v>
      </c>
      <c r="I309" s="63">
        <v>1</v>
      </c>
      <c r="J309" s="49"/>
      <c r="K309" s="80"/>
    </row>
    <row r="310" spans="1:11">
      <c r="A310" s="49"/>
      <c r="B310" s="49"/>
      <c r="C310" s="109"/>
      <c r="D310" s="49" t="s">
        <v>673</v>
      </c>
      <c r="E310" s="63" t="s">
        <v>674</v>
      </c>
      <c r="F310" s="63" t="s">
        <v>446</v>
      </c>
      <c r="G310" s="64">
        <v>60</v>
      </c>
      <c r="H310" s="49">
        <v>2016</v>
      </c>
      <c r="I310" s="63">
        <v>1</v>
      </c>
      <c r="J310" s="49"/>
      <c r="K310" s="80"/>
    </row>
    <row r="311" spans="1:11">
      <c r="A311" s="49"/>
      <c r="B311" s="49"/>
      <c r="C311" s="109"/>
      <c r="D311" s="49" t="s">
        <v>675</v>
      </c>
      <c r="E311" s="63" t="s">
        <v>676</v>
      </c>
      <c r="F311" s="63" t="s">
        <v>17</v>
      </c>
      <c r="G311" s="64">
        <f>80+100</f>
        <v>180</v>
      </c>
      <c r="H311" s="64" t="s">
        <v>18</v>
      </c>
      <c r="I311" s="63">
        <v>2</v>
      </c>
      <c r="J311" s="49"/>
      <c r="K311" s="80"/>
    </row>
    <row r="312" spans="1:11">
      <c r="A312" s="49"/>
      <c r="B312" s="49"/>
      <c r="C312" s="109"/>
      <c r="D312" s="49" t="s">
        <v>677</v>
      </c>
      <c r="E312" s="63" t="s">
        <v>678</v>
      </c>
      <c r="F312" s="63" t="s">
        <v>543</v>
      </c>
      <c r="G312" s="64">
        <v>100</v>
      </c>
      <c r="H312" s="49">
        <v>2015</v>
      </c>
      <c r="I312" s="63">
        <v>1</v>
      </c>
      <c r="J312" s="49"/>
      <c r="K312" s="80"/>
    </row>
    <row r="313" spans="1:11">
      <c r="A313" s="49"/>
      <c r="B313" s="49"/>
      <c r="C313" s="108"/>
      <c r="D313" s="49" t="s">
        <v>679</v>
      </c>
      <c r="E313" s="63" t="s">
        <v>680</v>
      </c>
      <c r="F313" s="63" t="s">
        <v>446</v>
      </c>
      <c r="G313" s="64">
        <v>50</v>
      </c>
      <c r="H313" s="49">
        <v>2016</v>
      </c>
      <c r="I313" s="63">
        <v>1</v>
      </c>
      <c r="J313" s="49"/>
      <c r="K313" s="80"/>
    </row>
    <row r="314" spans="1:11">
      <c r="A314" s="49"/>
      <c r="B314" s="49"/>
      <c r="C314" s="110" t="s">
        <v>498</v>
      </c>
      <c r="D314" s="48" t="s">
        <v>681</v>
      </c>
      <c r="E314" s="66" t="s">
        <v>682</v>
      </c>
      <c r="F314" s="66" t="s">
        <v>17</v>
      </c>
      <c r="G314" s="51">
        <f>110+80</f>
        <v>190</v>
      </c>
      <c r="H314" s="64" t="s">
        <v>18</v>
      </c>
      <c r="I314" s="63">
        <v>2</v>
      </c>
      <c r="J314" s="49"/>
      <c r="K314" s="80"/>
    </row>
    <row r="315" s="30" customFormat="1" ht="24" spans="1:11">
      <c r="A315" s="88" t="s">
        <v>1129</v>
      </c>
      <c r="B315" s="88" t="s">
        <v>1130</v>
      </c>
      <c r="C315" s="88" t="s">
        <v>1073</v>
      </c>
      <c r="D315" s="88"/>
      <c r="E315" s="69"/>
      <c r="F315" s="69"/>
      <c r="G315" s="96">
        <f>SUM(G302:G314)</f>
        <v>1195</v>
      </c>
      <c r="H315" s="88"/>
      <c r="I315" s="69">
        <f>SUM(I302:I314)</f>
        <v>16</v>
      </c>
      <c r="J315" s="112">
        <v>14</v>
      </c>
      <c r="K315" s="85">
        <v>1123.5</v>
      </c>
    </row>
    <row r="316" ht="24" spans="1:11">
      <c r="A316" s="49" t="s">
        <v>1129</v>
      </c>
      <c r="B316" s="49" t="s">
        <v>1131</v>
      </c>
      <c r="C316" s="101" t="s">
        <v>241</v>
      </c>
      <c r="D316" s="49" t="s">
        <v>684</v>
      </c>
      <c r="E316" s="63" t="s">
        <v>685</v>
      </c>
      <c r="F316" s="63" t="s">
        <v>24</v>
      </c>
      <c r="G316" s="64">
        <f>70+20</f>
        <v>90</v>
      </c>
      <c r="H316" s="64" t="s">
        <v>18</v>
      </c>
      <c r="I316" s="63">
        <v>2</v>
      </c>
      <c r="J316" s="49"/>
      <c r="K316" s="80"/>
    </row>
    <row r="317" spans="1:11">
      <c r="A317" s="49"/>
      <c r="B317" s="49"/>
      <c r="C317" s="109"/>
      <c r="D317" s="49" t="s">
        <v>686</v>
      </c>
      <c r="E317" s="63" t="s">
        <v>687</v>
      </c>
      <c r="F317" s="63" t="s">
        <v>446</v>
      </c>
      <c r="G317" s="64">
        <f>30+30</f>
        <v>60</v>
      </c>
      <c r="H317" s="111" t="s">
        <v>30</v>
      </c>
      <c r="I317" s="63">
        <v>2</v>
      </c>
      <c r="J317" s="49"/>
      <c r="K317" s="80"/>
    </row>
    <row r="318" ht="24" spans="1:11">
      <c r="A318" s="49"/>
      <c r="B318" s="49"/>
      <c r="C318" s="109"/>
      <c r="D318" s="49" t="s">
        <v>688</v>
      </c>
      <c r="E318" s="63" t="s">
        <v>689</v>
      </c>
      <c r="F318" s="63" t="s">
        <v>17</v>
      </c>
      <c r="G318" s="64">
        <f>40+50+10</f>
        <v>100</v>
      </c>
      <c r="H318" s="64" t="s">
        <v>612</v>
      </c>
      <c r="I318" s="63">
        <v>3</v>
      </c>
      <c r="J318" s="49"/>
      <c r="K318" s="80"/>
    </row>
    <row r="319" ht="24" spans="1:11">
      <c r="A319" s="49"/>
      <c r="B319" s="49"/>
      <c r="C319" s="109"/>
      <c r="D319" s="49" t="s">
        <v>690</v>
      </c>
      <c r="E319" s="63" t="s">
        <v>691</v>
      </c>
      <c r="F319" s="63" t="s">
        <v>462</v>
      </c>
      <c r="G319" s="64">
        <f>40+30+10</f>
        <v>80</v>
      </c>
      <c r="H319" s="64" t="s">
        <v>612</v>
      </c>
      <c r="I319" s="63">
        <v>3</v>
      </c>
      <c r="J319" s="49"/>
      <c r="K319" s="80"/>
    </row>
    <row r="320" ht="24" spans="1:11">
      <c r="A320" s="49"/>
      <c r="B320" s="49"/>
      <c r="C320" s="109"/>
      <c r="D320" s="49" t="s">
        <v>692</v>
      </c>
      <c r="E320" s="63" t="s">
        <v>693</v>
      </c>
      <c r="F320" s="63" t="s">
        <v>543</v>
      </c>
      <c r="G320" s="64">
        <f>30+20</f>
        <v>50</v>
      </c>
      <c r="H320" s="64" t="s">
        <v>18</v>
      </c>
      <c r="I320" s="63">
        <v>2</v>
      </c>
      <c r="J320" s="49"/>
      <c r="K320" s="80"/>
    </row>
    <row r="321" spans="1:11">
      <c r="A321" s="49"/>
      <c r="B321" s="49"/>
      <c r="C321" s="109"/>
      <c r="D321" s="49" t="s">
        <v>694</v>
      </c>
      <c r="E321" s="63" t="s">
        <v>695</v>
      </c>
      <c r="F321" s="63" t="s">
        <v>24</v>
      </c>
      <c r="G321" s="64">
        <v>33</v>
      </c>
      <c r="H321" s="64">
        <v>2015</v>
      </c>
      <c r="I321" s="63">
        <v>1</v>
      </c>
      <c r="J321" s="49"/>
      <c r="K321" s="80"/>
    </row>
    <row r="322" spans="1:11">
      <c r="A322" s="49"/>
      <c r="B322" s="49"/>
      <c r="C322" s="109"/>
      <c r="D322" s="49" t="s">
        <v>696</v>
      </c>
      <c r="E322" s="63" t="s">
        <v>697</v>
      </c>
      <c r="F322" s="63" t="s">
        <v>543</v>
      </c>
      <c r="G322" s="64">
        <v>30</v>
      </c>
      <c r="H322" s="64">
        <v>2015</v>
      </c>
      <c r="I322" s="63">
        <v>1</v>
      </c>
      <c r="J322" s="49"/>
      <c r="K322" s="80"/>
    </row>
    <row r="323" ht="24" spans="1:11">
      <c r="A323" s="49"/>
      <c r="B323" s="49"/>
      <c r="C323" s="108"/>
      <c r="D323" s="49" t="s">
        <v>698</v>
      </c>
      <c r="E323" s="63" t="s">
        <v>699</v>
      </c>
      <c r="F323" s="63" t="s">
        <v>24</v>
      </c>
      <c r="G323" s="64">
        <f>40+20</f>
        <v>60</v>
      </c>
      <c r="H323" s="64" t="s">
        <v>18</v>
      </c>
      <c r="I323" s="63">
        <v>2</v>
      </c>
      <c r="J323" s="49"/>
      <c r="K323" s="80"/>
    </row>
    <row r="324" ht="24" spans="1:11">
      <c r="A324" s="49"/>
      <c r="B324" s="49"/>
      <c r="C324" s="101" t="s">
        <v>416</v>
      </c>
      <c r="D324" s="49" t="s">
        <v>700</v>
      </c>
      <c r="E324" s="63" t="s">
        <v>701</v>
      </c>
      <c r="F324" s="63" t="s">
        <v>17</v>
      </c>
      <c r="G324" s="64">
        <f>40+30+10</f>
        <v>80</v>
      </c>
      <c r="H324" s="64" t="s">
        <v>612</v>
      </c>
      <c r="I324" s="63">
        <v>3</v>
      </c>
      <c r="J324" s="49"/>
      <c r="K324" s="80"/>
    </row>
    <row r="325" spans="1:11">
      <c r="A325" s="49"/>
      <c r="B325" s="49"/>
      <c r="C325" s="109"/>
      <c r="D325" s="49" t="s">
        <v>702</v>
      </c>
      <c r="E325" s="63" t="s">
        <v>703</v>
      </c>
      <c r="F325" s="63" t="s">
        <v>543</v>
      </c>
      <c r="G325" s="64">
        <v>25</v>
      </c>
      <c r="H325" s="64">
        <v>2015</v>
      </c>
      <c r="I325" s="63">
        <v>1</v>
      </c>
      <c r="J325" s="49"/>
      <c r="K325" s="80"/>
    </row>
    <row r="326" ht="24" spans="1:11">
      <c r="A326" s="49"/>
      <c r="B326" s="49"/>
      <c r="C326" s="108"/>
      <c r="D326" s="49" t="s">
        <v>704</v>
      </c>
      <c r="E326" s="63" t="s">
        <v>705</v>
      </c>
      <c r="F326" s="63" t="s">
        <v>17</v>
      </c>
      <c r="G326" s="64">
        <f>40+30+10</f>
        <v>80</v>
      </c>
      <c r="H326" s="64" t="s">
        <v>612</v>
      </c>
      <c r="I326" s="63">
        <v>3</v>
      </c>
      <c r="J326" s="49"/>
      <c r="K326" s="80"/>
    </row>
    <row r="327" spans="1:11">
      <c r="A327" s="49"/>
      <c r="B327" s="49"/>
      <c r="C327" s="49" t="s">
        <v>643</v>
      </c>
      <c r="D327" s="49" t="s">
        <v>706</v>
      </c>
      <c r="E327" s="63" t="s">
        <v>707</v>
      </c>
      <c r="F327" s="63" t="s">
        <v>446</v>
      </c>
      <c r="G327" s="64">
        <f>30+150</f>
        <v>180</v>
      </c>
      <c r="H327" s="64" t="s">
        <v>30</v>
      </c>
      <c r="I327" s="63">
        <v>2</v>
      </c>
      <c r="J327" s="49"/>
      <c r="K327" s="80"/>
    </row>
    <row r="328" spans="1:11">
      <c r="A328" s="49"/>
      <c r="B328" s="49"/>
      <c r="C328" s="49" t="s">
        <v>708</v>
      </c>
      <c r="D328" s="49" t="s">
        <v>709</v>
      </c>
      <c r="E328" s="63" t="s">
        <v>710</v>
      </c>
      <c r="F328" s="63" t="s">
        <v>24</v>
      </c>
      <c r="G328" s="64">
        <f>60+40</f>
        <v>100</v>
      </c>
      <c r="H328" s="64" t="s">
        <v>18</v>
      </c>
      <c r="I328" s="63">
        <v>2</v>
      </c>
      <c r="J328" s="49"/>
      <c r="K328" s="80"/>
    </row>
    <row r="329" ht="24" spans="1:11">
      <c r="A329" s="49"/>
      <c r="B329" s="49"/>
      <c r="C329" s="101" t="s">
        <v>711</v>
      </c>
      <c r="D329" s="49" t="s">
        <v>712</v>
      </c>
      <c r="E329" s="63" t="s">
        <v>713</v>
      </c>
      <c r="F329" s="63" t="s">
        <v>446</v>
      </c>
      <c r="G329" s="64">
        <f>30+30</f>
        <v>60</v>
      </c>
      <c r="H329" s="64" t="s">
        <v>30</v>
      </c>
      <c r="I329" s="63">
        <v>2</v>
      </c>
      <c r="J329" s="49"/>
      <c r="K329" s="80"/>
    </row>
    <row r="330" spans="1:11">
      <c r="A330" s="49"/>
      <c r="B330" s="49"/>
      <c r="C330" s="108"/>
      <c r="D330" s="49" t="s">
        <v>714</v>
      </c>
      <c r="E330" s="63" t="s">
        <v>715</v>
      </c>
      <c r="F330" s="63" t="s">
        <v>716</v>
      </c>
      <c r="G330" s="64">
        <v>60</v>
      </c>
      <c r="H330" s="49">
        <v>2015</v>
      </c>
      <c r="I330" s="63">
        <v>1</v>
      </c>
      <c r="J330" s="49"/>
      <c r="K330" s="80"/>
    </row>
    <row r="331" ht="24" spans="1:11">
      <c r="A331" s="49"/>
      <c r="B331" s="49"/>
      <c r="C331" s="49" t="s">
        <v>717</v>
      </c>
      <c r="D331" s="49" t="s">
        <v>718</v>
      </c>
      <c r="E331" s="63" t="s">
        <v>719</v>
      </c>
      <c r="F331" s="63" t="s">
        <v>17</v>
      </c>
      <c r="G331" s="64">
        <f>30+20+10</f>
        <v>60</v>
      </c>
      <c r="H331" s="64" t="s">
        <v>612</v>
      </c>
      <c r="I331" s="63">
        <v>3</v>
      </c>
      <c r="J331" s="49"/>
      <c r="K331" s="80"/>
    </row>
    <row r="332" ht="24" spans="1:11">
      <c r="A332" s="49"/>
      <c r="B332" s="49"/>
      <c r="C332" s="101" t="s">
        <v>720</v>
      </c>
      <c r="D332" s="49" t="s">
        <v>721</v>
      </c>
      <c r="E332" s="63" t="s">
        <v>722</v>
      </c>
      <c r="F332" s="63" t="s">
        <v>17</v>
      </c>
      <c r="G332" s="64">
        <f>30+20+10</f>
        <v>60</v>
      </c>
      <c r="H332" s="64" t="s">
        <v>612</v>
      </c>
      <c r="I332" s="63">
        <v>3</v>
      </c>
      <c r="J332" s="49"/>
      <c r="K332" s="80"/>
    </row>
    <row r="333" ht="24" spans="1:11">
      <c r="A333" s="49"/>
      <c r="B333" s="49"/>
      <c r="C333" s="108"/>
      <c r="D333" s="49" t="s">
        <v>723</v>
      </c>
      <c r="E333" s="63" t="s">
        <v>724</v>
      </c>
      <c r="F333" s="63" t="s">
        <v>17</v>
      </c>
      <c r="G333" s="64">
        <f>70+80+10</f>
        <v>160</v>
      </c>
      <c r="H333" s="64" t="s">
        <v>612</v>
      </c>
      <c r="I333" s="63">
        <v>3</v>
      </c>
      <c r="J333" s="49"/>
      <c r="K333" s="80"/>
    </row>
    <row r="334" s="30" customFormat="1" ht="30" customHeight="1" spans="1:11">
      <c r="A334" s="88" t="s">
        <v>1129</v>
      </c>
      <c r="B334" s="88" t="s">
        <v>1131</v>
      </c>
      <c r="C334" s="88" t="s">
        <v>1074</v>
      </c>
      <c r="D334" s="88"/>
      <c r="E334" s="69"/>
      <c r="F334" s="69"/>
      <c r="G334" s="96">
        <f>SUM(G316:G333)</f>
        <v>1368</v>
      </c>
      <c r="H334" s="88"/>
      <c r="I334" s="69">
        <f>SUM(I316:I333)</f>
        <v>39</v>
      </c>
      <c r="J334" s="112">
        <v>36</v>
      </c>
      <c r="K334" s="85">
        <v>1206.9</v>
      </c>
    </row>
    <row r="335" ht="24" spans="1:11">
      <c r="A335" s="49" t="s">
        <v>1129</v>
      </c>
      <c r="B335" s="49" t="s">
        <v>1132</v>
      </c>
      <c r="C335" s="101" t="s">
        <v>241</v>
      </c>
      <c r="D335" s="49" t="s">
        <v>726</v>
      </c>
      <c r="E335" s="63" t="s">
        <v>727</v>
      </c>
      <c r="F335" s="63" t="s">
        <v>446</v>
      </c>
      <c r="G335" s="64">
        <v>30</v>
      </c>
      <c r="H335" s="49">
        <v>2017</v>
      </c>
      <c r="I335" s="63">
        <v>1</v>
      </c>
      <c r="J335" s="49"/>
      <c r="K335" s="80"/>
    </row>
    <row r="336" ht="24" spans="1:11">
      <c r="A336" s="49"/>
      <c r="B336" s="49"/>
      <c r="C336" s="109"/>
      <c r="D336" s="49" t="s">
        <v>728</v>
      </c>
      <c r="E336" s="63" t="s">
        <v>729</v>
      </c>
      <c r="F336" s="63" t="s">
        <v>446</v>
      </c>
      <c r="G336" s="64">
        <v>30</v>
      </c>
      <c r="H336" s="49">
        <v>2017</v>
      </c>
      <c r="I336" s="63">
        <v>1</v>
      </c>
      <c r="J336" s="49"/>
      <c r="K336" s="80"/>
    </row>
    <row r="337" spans="1:11">
      <c r="A337" s="49"/>
      <c r="B337" s="49"/>
      <c r="C337" s="109"/>
      <c r="D337" s="49" t="s">
        <v>730</v>
      </c>
      <c r="E337" s="63" t="s">
        <v>731</v>
      </c>
      <c r="F337" s="63" t="s">
        <v>488</v>
      </c>
      <c r="G337" s="64">
        <v>50</v>
      </c>
      <c r="H337" s="49">
        <v>2017</v>
      </c>
      <c r="I337" s="63">
        <v>1</v>
      </c>
      <c r="J337" s="49"/>
      <c r="K337" s="80"/>
    </row>
    <row r="338" spans="1:11">
      <c r="A338" s="49"/>
      <c r="B338" s="49"/>
      <c r="C338" s="108"/>
      <c r="D338" s="49" t="s">
        <v>732</v>
      </c>
      <c r="E338" s="63" t="s">
        <v>733</v>
      </c>
      <c r="F338" s="63" t="s">
        <v>446</v>
      </c>
      <c r="G338" s="64">
        <v>30</v>
      </c>
      <c r="H338" s="49">
        <v>2017</v>
      </c>
      <c r="I338" s="63">
        <v>1</v>
      </c>
      <c r="J338" s="49"/>
      <c r="K338" s="80"/>
    </row>
    <row r="339" spans="1:11">
      <c r="A339" s="49"/>
      <c r="B339" s="49"/>
      <c r="C339" s="49" t="s">
        <v>643</v>
      </c>
      <c r="D339" s="49" t="s">
        <v>734</v>
      </c>
      <c r="E339" s="63" t="s">
        <v>735</v>
      </c>
      <c r="F339" s="63" t="s">
        <v>736</v>
      </c>
      <c r="G339" s="64">
        <v>120</v>
      </c>
      <c r="H339" s="49">
        <v>2017</v>
      </c>
      <c r="I339" s="63">
        <v>1</v>
      </c>
      <c r="J339" s="49"/>
      <c r="K339" s="80"/>
    </row>
    <row r="340" spans="1:11">
      <c r="A340" s="49"/>
      <c r="B340" s="49"/>
      <c r="C340" s="49" t="s">
        <v>416</v>
      </c>
      <c r="D340" s="49" t="s">
        <v>737</v>
      </c>
      <c r="E340" s="63" t="s">
        <v>738</v>
      </c>
      <c r="F340" s="63" t="s">
        <v>488</v>
      </c>
      <c r="G340" s="64">
        <v>80</v>
      </c>
      <c r="H340" s="49">
        <v>2017</v>
      </c>
      <c r="I340" s="63">
        <v>1</v>
      </c>
      <c r="J340" s="49"/>
      <c r="K340" s="80"/>
    </row>
    <row r="341" spans="1:11">
      <c r="A341" s="49"/>
      <c r="B341" s="49"/>
      <c r="C341" s="49" t="s">
        <v>708</v>
      </c>
      <c r="D341" s="49" t="s">
        <v>739</v>
      </c>
      <c r="E341" s="63" t="s">
        <v>740</v>
      </c>
      <c r="F341" s="63" t="s">
        <v>488</v>
      </c>
      <c r="G341" s="64">
        <v>50</v>
      </c>
      <c r="H341" s="49">
        <v>2017</v>
      </c>
      <c r="I341" s="63">
        <v>1</v>
      </c>
      <c r="J341" s="49"/>
      <c r="K341" s="80"/>
    </row>
    <row r="342" ht="24" spans="1:11">
      <c r="A342" s="49"/>
      <c r="B342" s="49"/>
      <c r="C342" s="49" t="s">
        <v>711</v>
      </c>
      <c r="D342" s="49" t="s">
        <v>741</v>
      </c>
      <c r="E342" s="63" t="s">
        <v>742</v>
      </c>
      <c r="F342" s="63" t="s">
        <v>446</v>
      </c>
      <c r="G342" s="64">
        <v>30</v>
      </c>
      <c r="H342" s="49">
        <v>2017</v>
      </c>
      <c r="I342" s="63">
        <v>1</v>
      </c>
      <c r="J342" s="49"/>
      <c r="K342" s="80"/>
    </row>
    <row r="343" ht="24" spans="1:11">
      <c r="A343" s="49"/>
      <c r="B343" s="49"/>
      <c r="C343" s="49" t="s">
        <v>717</v>
      </c>
      <c r="D343" s="49" t="s">
        <v>743</v>
      </c>
      <c r="E343" s="63" t="s">
        <v>744</v>
      </c>
      <c r="F343" s="63" t="s">
        <v>446</v>
      </c>
      <c r="G343" s="64">
        <v>30</v>
      </c>
      <c r="H343" s="49">
        <v>2017</v>
      </c>
      <c r="I343" s="63">
        <v>1</v>
      </c>
      <c r="J343" s="49"/>
      <c r="K343" s="80"/>
    </row>
    <row r="344" ht="24" spans="1:11">
      <c r="A344" s="49"/>
      <c r="B344" s="49"/>
      <c r="C344" s="101" t="s">
        <v>720</v>
      </c>
      <c r="D344" s="49" t="s">
        <v>745</v>
      </c>
      <c r="E344" s="63" t="s">
        <v>746</v>
      </c>
      <c r="F344" s="63" t="s">
        <v>446</v>
      </c>
      <c r="G344" s="64">
        <v>60</v>
      </c>
      <c r="H344" s="49">
        <v>2017</v>
      </c>
      <c r="I344" s="63">
        <v>1</v>
      </c>
      <c r="J344" s="49"/>
      <c r="K344" s="80"/>
    </row>
    <row r="345" ht="24" spans="1:11">
      <c r="A345" s="49"/>
      <c r="B345" s="49"/>
      <c r="C345" s="108"/>
      <c r="D345" s="49" t="s">
        <v>747</v>
      </c>
      <c r="E345" s="63" t="s">
        <v>748</v>
      </c>
      <c r="F345" s="63" t="s">
        <v>446</v>
      </c>
      <c r="G345" s="64">
        <v>30</v>
      </c>
      <c r="H345" s="49">
        <v>2017</v>
      </c>
      <c r="I345" s="63">
        <v>1</v>
      </c>
      <c r="J345" s="49"/>
      <c r="K345" s="80"/>
    </row>
    <row r="346" spans="1:11">
      <c r="A346" s="49"/>
      <c r="B346" s="49"/>
      <c r="C346" s="101" t="s">
        <v>640</v>
      </c>
      <c r="D346" s="49" t="s">
        <v>749</v>
      </c>
      <c r="E346" s="63" t="s">
        <v>750</v>
      </c>
      <c r="F346" s="63" t="s">
        <v>736</v>
      </c>
      <c r="G346" s="64">
        <v>60</v>
      </c>
      <c r="H346" s="49">
        <v>2017</v>
      </c>
      <c r="I346" s="63">
        <v>1</v>
      </c>
      <c r="J346" s="49"/>
      <c r="K346" s="80"/>
    </row>
    <row r="347" spans="1:11">
      <c r="A347" s="49"/>
      <c r="B347" s="49"/>
      <c r="C347" s="108"/>
      <c r="D347" s="49" t="s">
        <v>751</v>
      </c>
      <c r="E347" s="63" t="s">
        <v>752</v>
      </c>
      <c r="F347" s="63" t="s">
        <v>753</v>
      </c>
      <c r="G347" s="64">
        <v>90</v>
      </c>
      <c r="H347" s="49">
        <v>2016</v>
      </c>
      <c r="I347" s="63">
        <v>1</v>
      </c>
      <c r="J347" s="49"/>
      <c r="K347" s="80"/>
    </row>
    <row r="348" spans="1:11">
      <c r="A348" s="49"/>
      <c r="B348" s="49"/>
      <c r="C348" s="48" t="s">
        <v>754</v>
      </c>
      <c r="D348" s="48" t="s">
        <v>755</v>
      </c>
      <c r="E348" s="66" t="s">
        <v>756</v>
      </c>
      <c r="F348" s="66" t="s">
        <v>736</v>
      </c>
      <c r="G348" s="51">
        <v>50</v>
      </c>
      <c r="H348" s="48">
        <v>2017</v>
      </c>
      <c r="I348" s="66">
        <v>1</v>
      </c>
      <c r="J348" s="49"/>
      <c r="K348" s="80"/>
    </row>
    <row r="349" s="30" customFormat="1" ht="31" customHeight="1" spans="1:11">
      <c r="A349" s="88" t="s">
        <v>1129</v>
      </c>
      <c r="B349" s="88" t="s">
        <v>1132</v>
      </c>
      <c r="C349" s="88" t="s">
        <v>1075</v>
      </c>
      <c r="D349" s="88"/>
      <c r="E349" s="69"/>
      <c r="F349" s="69"/>
      <c r="G349" s="96">
        <f>SUM(G335:G348)</f>
        <v>740</v>
      </c>
      <c r="H349" s="88"/>
      <c r="I349" s="69">
        <f>SUM(I335:I348)</f>
        <v>14</v>
      </c>
      <c r="J349" s="112">
        <v>14</v>
      </c>
      <c r="K349" s="85">
        <v>1074</v>
      </c>
    </row>
    <row r="350" ht="24" spans="1:11">
      <c r="A350" s="49" t="s">
        <v>1129</v>
      </c>
      <c r="B350" s="49" t="s">
        <v>1133</v>
      </c>
      <c r="C350" s="49" t="s">
        <v>758</v>
      </c>
      <c r="D350" s="49" t="s">
        <v>759</v>
      </c>
      <c r="E350" s="63" t="s">
        <v>760</v>
      </c>
      <c r="F350" s="63" t="s">
        <v>543</v>
      </c>
      <c r="G350" s="64">
        <f>30+10</f>
        <v>40</v>
      </c>
      <c r="H350" s="64" t="s">
        <v>18</v>
      </c>
      <c r="I350" s="63">
        <v>2</v>
      </c>
      <c r="J350" s="49"/>
      <c r="K350" s="80"/>
    </row>
    <row r="351" ht="24" spans="1:11">
      <c r="A351" s="49"/>
      <c r="B351" s="49"/>
      <c r="C351" s="49" t="s">
        <v>761</v>
      </c>
      <c r="D351" s="49" t="s">
        <v>762</v>
      </c>
      <c r="E351" s="63" t="s">
        <v>763</v>
      </c>
      <c r="F351" s="63" t="s">
        <v>462</v>
      </c>
      <c r="G351" s="64">
        <v>35</v>
      </c>
      <c r="H351" s="49">
        <v>2016</v>
      </c>
      <c r="I351" s="63">
        <v>1</v>
      </c>
      <c r="J351" s="49"/>
      <c r="K351" s="80"/>
    </row>
    <row r="352" ht="24" spans="1:11">
      <c r="A352" s="49"/>
      <c r="B352" s="49"/>
      <c r="C352" s="49" t="s">
        <v>764</v>
      </c>
      <c r="D352" s="49" t="s">
        <v>765</v>
      </c>
      <c r="E352" s="63" t="s">
        <v>766</v>
      </c>
      <c r="F352" s="63" t="s">
        <v>767</v>
      </c>
      <c r="G352" s="64">
        <v>35</v>
      </c>
      <c r="H352" s="49">
        <v>2015</v>
      </c>
      <c r="I352" s="63">
        <v>1</v>
      </c>
      <c r="J352" s="49"/>
      <c r="K352" s="80"/>
    </row>
    <row r="353" ht="24" spans="1:11">
      <c r="A353" s="49"/>
      <c r="B353" s="49"/>
      <c r="C353" s="49" t="s">
        <v>768</v>
      </c>
      <c r="D353" s="49" t="s">
        <v>769</v>
      </c>
      <c r="E353" s="63" t="s">
        <v>770</v>
      </c>
      <c r="F353" s="63" t="s">
        <v>543</v>
      </c>
      <c r="G353" s="64">
        <v>35</v>
      </c>
      <c r="H353" s="49">
        <v>2015</v>
      </c>
      <c r="I353" s="63">
        <v>1</v>
      </c>
      <c r="J353" s="49"/>
      <c r="K353" s="80"/>
    </row>
    <row r="354" ht="24" spans="1:11">
      <c r="A354" s="49"/>
      <c r="B354" s="49"/>
      <c r="C354" s="49" t="s">
        <v>771</v>
      </c>
      <c r="D354" s="49" t="s">
        <v>772</v>
      </c>
      <c r="E354" s="63" t="s">
        <v>773</v>
      </c>
      <c r="F354" s="63" t="s">
        <v>543</v>
      </c>
      <c r="G354" s="64">
        <v>35</v>
      </c>
      <c r="H354" s="49">
        <v>2015</v>
      </c>
      <c r="I354" s="63">
        <v>1</v>
      </c>
      <c r="J354" s="49"/>
      <c r="K354" s="80"/>
    </row>
    <row r="355" spans="1:11">
      <c r="A355" s="49"/>
      <c r="B355" s="49"/>
      <c r="C355" s="101" t="s">
        <v>774</v>
      </c>
      <c r="D355" s="49" t="s">
        <v>775</v>
      </c>
      <c r="E355" s="63" t="s">
        <v>776</v>
      </c>
      <c r="F355" s="63" t="s">
        <v>597</v>
      </c>
      <c r="G355" s="64">
        <v>40</v>
      </c>
      <c r="H355" s="49">
        <v>2016</v>
      </c>
      <c r="I355" s="63">
        <v>1</v>
      </c>
      <c r="J355" s="49"/>
      <c r="K355" s="80"/>
    </row>
    <row r="356" spans="1:11">
      <c r="A356" s="49"/>
      <c r="B356" s="49"/>
      <c r="C356" s="108"/>
      <c r="D356" s="49" t="s">
        <v>777</v>
      </c>
      <c r="E356" s="63" t="s">
        <v>778</v>
      </c>
      <c r="F356" s="63" t="s">
        <v>779</v>
      </c>
      <c r="G356" s="64">
        <v>40</v>
      </c>
      <c r="H356" s="49">
        <v>2015</v>
      </c>
      <c r="I356" s="63">
        <v>1</v>
      </c>
      <c r="J356" s="49"/>
      <c r="K356" s="80"/>
    </row>
    <row r="357" ht="24" spans="1:11">
      <c r="A357" s="49"/>
      <c r="B357" s="49"/>
      <c r="C357" s="49" t="s">
        <v>780</v>
      </c>
      <c r="D357" s="49" t="s">
        <v>781</v>
      </c>
      <c r="E357" s="63" t="s">
        <v>782</v>
      </c>
      <c r="F357" s="63" t="s">
        <v>462</v>
      </c>
      <c r="G357" s="64">
        <v>35</v>
      </c>
      <c r="H357" s="49">
        <v>2016</v>
      </c>
      <c r="I357" s="63">
        <v>1</v>
      </c>
      <c r="J357" s="49"/>
      <c r="K357" s="80"/>
    </row>
    <row r="358" ht="24" spans="1:11">
      <c r="A358" s="49"/>
      <c r="B358" s="49"/>
      <c r="C358" s="49" t="s">
        <v>783</v>
      </c>
      <c r="D358" s="49" t="s">
        <v>784</v>
      </c>
      <c r="E358" s="63" t="s">
        <v>785</v>
      </c>
      <c r="F358" s="63" t="s">
        <v>462</v>
      </c>
      <c r="G358" s="64">
        <v>35</v>
      </c>
      <c r="H358" s="49">
        <v>2016</v>
      </c>
      <c r="I358" s="63">
        <v>1</v>
      </c>
      <c r="J358" s="49"/>
      <c r="K358" s="80"/>
    </row>
    <row r="359" ht="24" spans="1:11">
      <c r="A359" s="49"/>
      <c r="B359" s="49"/>
      <c r="C359" s="49" t="s">
        <v>786</v>
      </c>
      <c r="D359" s="49" t="s">
        <v>787</v>
      </c>
      <c r="E359" s="63" t="s">
        <v>788</v>
      </c>
      <c r="F359" s="63" t="s">
        <v>543</v>
      </c>
      <c r="G359" s="64">
        <v>35</v>
      </c>
      <c r="H359" s="49">
        <v>2015</v>
      </c>
      <c r="I359" s="63">
        <v>1</v>
      </c>
      <c r="J359" s="49"/>
      <c r="K359" s="80"/>
    </row>
    <row r="360" ht="24" spans="1:11">
      <c r="A360" s="49"/>
      <c r="B360" s="49"/>
      <c r="C360" s="49" t="s">
        <v>789</v>
      </c>
      <c r="D360" s="49" t="s">
        <v>790</v>
      </c>
      <c r="E360" s="63" t="s">
        <v>791</v>
      </c>
      <c r="F360" s="63" t="s">
        <v>462</v>
      </c>
      <c r="G360" s="64">
        <v>35</v>
      </c>
      <c r="H360" s="49">
        <v>2016</v>
      </c>
      <c r="I360" s="63">
        <v>1</v>
      </c>
      <c r="J360" s="49"/>
      <c r="K360" s="80"/>
    </row>
    <row r="361" ht="24" spans="1:11">
      <c r="A361" s="49"/>
      <c r="B361" s="49"/>
      <c r="C361" s="49" t="s">
        <v>792</v>
      </c>
      <c r="D361" s="49" t="s">
        <v>793</v>
      </c>
      <c r="E361" s="63" t="s">
        <v>794</v>
      </c>
      <c r="F361" s="63" t="s">
        <v>795</v>
      </c>
      <c r="G361" s="64">
        <f>60+40</f>
        <v>100</v>
      </c>
      <c r="H361" s="64" t="s">
        <v>18</v>
      </c>
      <c r="I361" s="63">
        <v>2</v>
      </c>
      <c r="J361" s="49"/>
      <c r="K361" s="80"/>
    </row>
    <row r="362" ht="24" spans="1:11">
      <c r="A362" s="49"/>
      <c r="B362" s="49"/>
      <c r="C362" s="49" t="s">
        <v>796</v>
      </c>
      <c r="D362" s="49" t="s">
        <v>797</v>
      </c>
      <c r="E362" s="63" t="s">
        <v>798</v>
      </c>
      <c r="F362" s="63" t="s">
        <v>446</v>
      </c>
      <c r="G362" s="64">
        <f>28+22</f>
        <v>50</v>
      </c>
      <c r="H362" s="49">
        <v>2017</v>
      </c>
      <c r="I362" s="63">
        <v>1</v>
      </c>
      <c r="J362" s="49"/>
      <c r="K362" s="80"/>
    </row>
    <row r="363" s="30" customFormat="1" ht="24" spans="1:11">
      <c r="A363" s="88" t="s">
        <v>1129</v>
      </c>
      <c r="B363" s="88" t="s">
        <v>1133</v>
      </c>
      <c r="C363" s="88" t="s">
        <v>1076</v>
      </c>
      <c r="D363" s="88"/>
      <c r="E363" s="69"/>
      <c r="F363" s="69"/>
      <c r="G363" s="96">
        <f>SUM(G350:G362)</f>
        <v>550</v>
      </c>
      <c r="H363" s="88"/>
      <c r="I363" s="69">
        <f>SUM(I350:I362)</f>
        <v>15</v>
      </c>
      <c r="J363" s="112">
        <v>56</v>
      </c>
      <c r="K363" s="85">
        <v>1920</v>
      </c>
    </row>
    <row r="364" s="31" customFormat="1" spans="1:11">
      <c r="A364" s="113" t="s">
        <v>1129</v>
      </c>
      <c r="B364" s="114"/>
      <c r="C364" s="115" t="s">
        <v>1077</v>
      </c>
      <c r="D364" s="115"/>
      <c r="E364" s="116"/>
      <c r="F364" s="116"/>
      <c r="G364" s="117">
        <f t="shared" ref="G364:K364" si="5">SUM(G315,G334,G349,G363)</f>
        <v>3853</v>
      </c>
      <c r="H364" s="118"/>
      <c r="I364" s="119">
        <f t="shared" si="5"/>
        <v>84</v>
      </c>
      <c r="J364" s="120">
        <f t="shared" si="5"/>
        <v>120</v>
      </c>
      <c r="K364" s="121">
        <f t="shared" si="5"/>
        <v>5324.4</v>
      </c>
    </row>
    <row r="365" ht="24" spans="1:11">
      <c r="A365" s="49" t="s">
        <v>1134</v>
      </c>
      <c r="B365" s="49" t="s">
        <v>1135</v>
      </c>
      <c r="C365" s="49" t="s">
        <v>801</v>
      </c>
      <c r="D365" s="49" t="s">
        <v>802</v>
      </c>
      <c r="E365" s="63" t="s">
        <v>803</v>
      </c>
      <c r="F365" s="63" t="s">
        <v>462</v>
      </c>
      <c r="G365" s="64">
        <f>150+50</f>
        <v>200</v>
      </c>
      <c r="H365" s="64" t="s">
        <v>30</v>
      </c>
      <c r="I365" s="63">
        <v>2</v>
      </c>
      <c r="J365" s="79"/>
      <c r="K365" s="80"/>
    </row>
    <row r="366" ht="24" spans="1:11">
      <c r="A366" s="49"/>
      <c r="B366" s="49"/>
      <c r="C366" s="49" t="s">
        <v>804</v>
      </c>
      <c r="D366" s="49" t="s">
        <v>805</v>
      </c>
      <c r="E366" s="63" t="s">
        <v>806</v>
      </c>
      <c r="F366" s="63" t="s">
        <v>17</v>
      </c>
      <c r="G366" s="64">
        <v>200</v>
      </c>
      <c r="H366" s="49">
        <v>2015</v>
      </c>
      <c r="I366" s="63">
        <v>1</v>
      </c>
      <c r="J366" s="79"/>
      <c r="K366" s="80"/>
    </row>
    <row r="367" ht="24" spans="1:11">
      <c r="A367" s="49"/>
      <c r="B367" s="49"/>
      <c r="C367" s="49" t="s">
        <v>807</v>
      </c>
      <c r="D367" s="49" t="s">
        <v>808</v>
      </c>
      <c r="E367" s="63" t="s">
        <v>809</v>
      </c>
      <c r="F367" s="63" t="s">
        <v>17</v>
      </c>
      <c r="G367" s="64">
        <v>200</v>
      </c>
      <c r="H367" s="49">
        <v>2015</v>
      </c>
      <c r="I367" s="63">
        <v>1</v>
      </c>
      <c r="J367" s="79"/>
      <c r="K367" s="80"/>
    </row>
    <row r="368" s="30" customFormat="1" ht="36" spans="1:11">
      <c r="A368" s="88" t="s">
        <v>1134</v>
      </c>
      <c r="B368" s="88" t="s">
        <v>1135</v>
      </c>
      <c r="C368" s="88" t="s">
        <v>1078</v>
      </c>
      <c r="D368" s="88"/>
      <c r="E368" s="69"/>
      <c r="F368" s="69"/>
      <c r="G368" s="96">
        <f>SUM(G365:G367)</f>
        <v>600</v>
      </c>
      <c r="H368" s="88"/>
      <c r="I368" s="69">
        <f>SUM(I365:I367)</f>
        <v>4</v>
      </c>
      <c r="J368" s="112">
        <v>3</v>
      </c>
      <c r="K368" s="85">
        <v>360</v>
      </c>
    </row>
    <row r="369" ht="24" spans="1:11">
      <c r="A369" s="49" t="s">
        <v>1134</v>
      </c>
      <c r="B369" s="49" t="s">
        <v>1136</v>
      </c>
      <c r="C369" s="101" t="s">
        <v>11</v>
      </c>
      <c r="D369" s="49" t="s">
        <v>811</v>
      </c>
      <c r="E369" s="63" t="s">
        <v>812</v>
      </c>
      <c r="F369" s="63" t="s">
        <v>813</v>
      </c>
      <c r="G369" s="64">
        <v>100</v>
      </c>
      <c r="H369" s="49">
        <v>2017</v>
      </c>
      <c r="I369" s="63">
        <v>1</v>
      </c>
      <c r="J369" s="49"/>
      <c r="K369" s="80"/>
    </row>
    <row r="370" spans="1:11">
      <c r="A370" s="49"/>
      <c r="B370" s="49"/>
      <c r="C370" s="109"/>
      <c r="D370" s="49" t="s">
        <v>814</v>
      </c>
      <c r="E370" s="63" t="s">
        <v>815</v>
      </c>
      <c r="F370" s="63" t="s">
        <v>816</v>
      </c>
      <c r="G370" s="64">
        <v>300</v>
      </c>
      <c r="H370" s="49">
        <v>2017</v>
      </c>
      <c r="I370" s="63">
        <v>1</v>
      </c>
      <c r="J370" s="49"/>
      <c r="K370" s="80"/>
    </row>
    <row r="371" spans="1:11">
      <c r="A371" s="49"/>
      <c r="B371" s="49"/>
      <c r="C371" s="109"/>
      <c r="D371" s="49" t="s">
        <v>817</v>
      </c>
      <c r="E371" s="63" t="s">
        <v>818</v>
      </c>
      <c r="F371" s="63" t="s">
        <v>819</v>
      </c>
      <c r="G371" s="64">
        <v>200</v>
      </c>
      <c r="H371" s="49">
        <v>2017</v>
      </c>
      <c r="I371" s="63">
        <v>1</v>
      </c>
      <c r="J371" s="49"/>
      <c r="K371" s="80"/>
    </row>
    <row r="372" spans="1:11">
      <c r="A372" s="49"/>
      <c r="B372" s="49"/>
      <c r="C372" s="109"/>
      <c r="D372" s="49" t="s">
        <v>820</v>
      </c>
      <c r="E372" s="63" t="s">
        <v>821</v>
      </c>
      <c r="F372" s="63" t="s">
        <v>508</v>
      </c>
      <c r="G372" s="64">
        <v>200</v>
      </c>
      <c r="H372" s="49">
        <v>2017</v>
      </c>
      <c r="I372" s="63">
        <v>1</v>
      </c>
      <c r="J372" s="49"/>
      <c r="K372" s="80"/>
    </row>
    <row r="373" spans="1:11">
      <c r="A373" s="49"/>
      <c r="B373" s="49"/>
      <c r="C373" s="109"/>
      <c r="D373" s="49" t="s">
        <v>822</v>
      </c>
      <c r="E373" s="63" t="s">
        <v>823</v>
      </c>
      <c r="F373" s="63" t="s">
        <v>824</v>
      </c>
      <c r="G373" s="64">
        <v>200</v>
      </c>
      <c r="H373" s="49">
        <v>2017</v>
      </c>
      <c r="I373" s="63">
        <v>1</v>
      </c>
      <c r="J373" s="49"/>
      <c r="K373" s="80"/>
    </row>
    <row r="374" spans="1:11">
      <c r="A374" s="49"/>
      <c r="B374" s="49"/>
      <c r="C374" s="108"/>
      <c r="D374" s="49" t="s">
        <v>825</v>
      </c>
      <c r="E374" s="63" t="s">
        <v>826</v>
      </c>
      <c r="F374" s="63" t="s">
        <v>827</v>
      </c>
      <c r="G374" s="64">
        <v>150</v>
      </c>
      <c r="H374" s="49">
        <v>2017</v>
      </c>
      <c r="I374" s="63">
        <v>1</v>
      </c>
      <c r="J374" s="49"/>
      <c r="K374" s="80"/>
    </row>
    <row r="375" spans="1:11">
      <c r="A375" s="49"/>
      <c r="B375" s="49"/>
      <c r="C375" s="101" t="s">
        <v>70</v>
      </c>
      <c r="D375" s="49" t="s">
        <v>828</v>
      </c>
      <c r="E375" s="63" t="s">
        <v>829</v>
      </c>
      <c r="F375" s="63" t="s">
        <v>813</v>
      </c>
      <c r="G375" s="64">
        <v>100</v>
      </c>
      <c r="H375" s="49">
        <v>2017</v>
      </c>
      <c r="I375" s="63">
        <v>1</v>
      </c>
      <c r="J375" s="49"/>
      <c r="K375" s="80"/>
    </row>
    <row r="376" spans="1:11">
      <c r="A376" s="49"/>
      <c r="B376" s="49"/>
      <c r="C376" s="109"/>
      <c r="D376" s="49" t="s">
        <v>830</v>
      </c>
      <c r="E376" s="63" t="s">
        <v>831</v>
      </c>
      <c r="F376" s="63" t="s">
        <v>819</v>
      </c>
      <c r="G376" s="64">
        <v>200</v>
      </c>
      <c r="H376" s="49">
        <v>2017</v>
      </c>
      <c r="I376" s="63">
        <v>1</v>
      </c>
      <c r="J376" s="49"/>
      <c r="K376" s="80"/>
    </row>
    <row r="377" spans="1:11">
      <c r="A377" s="49"/>
      <c r="B377" s="49"/>
      <c r="C377" s="109"/>
      <c r="D377" s="49" t="s">
        <v>832</v>
      </c>
      <c r="E377" s="63" t="s">
        <v>833</v>
      </c>
      <c r="F377" s="63" t="s">
        <v>508</v>
      </c>
      <c r="G377" s="64">
        <v>200</v>
      </c>
      <c r="H377" s="49">
        <v>2017</v>
      </c>
      <c r="I377" s="63">
        <v>1</v>
      </c>
      <c r="J377" s="49"/>
      <c r="K377" s="80"/>
    </row>
    <row r="378" spans="1:11">
      <c r="A378" s="49"/>
      <c r="B378" s="49"/>
      <c r="C378" s="109"/>
      <c r="D378" s="49" t="s">
        <v>834</v>
      </c>
      <c r="E378" s="63" t="s">
        <v>835</v>
      </c>
      <c r="F378" s="63" t="s">
        <v>816</v>
      </c>
      <c r="G378" s="64">
        <v>300</v>
      </c>
      <c r="H378" s="49">
        <v>2017</v>
      </c>
      <c r="I378" s="63">
        <v>1</v>
      </c>
      <c r="J378" s="49"/>
      <c r="K378" s="80"/>
    </row>
    <row r="379" spans="1:11">
      <c r="A379" s="49"/>
      <c r="B379" s="49"/>
      <c r="C379" s="109"/>
      <c r="D379" s="49" t="s">
        <v>836</v>
      </c>
      <c r="E379" s="63" t="s">
        <v>837</v>
      </c>
      <c r="F379" s="63" t="s">
        <v>824</v>
      </c>
      <c r="G379" s="64">
        <v>200</v>
      </c>
      <c r="H379" s="49">
        <v>2017</v>
      </c>
      <c r="I379" s="63">
        <v>1</v>
      </c>
      <c r="J379" s="49"/>
      <c r="K379" s="80"/>
    </row>
    <row r="380" spans="1:11">
      <c r="A380" s="49"/>
      <c r="B380" s="49"/>
      <c r="C380" s="109"/>
      <c r="D380" s="49" t="s">
        <v>838</v>
      </c>
      <c r="E380" s="63" t="s">
        <v>839</v>
      </c>
      <c r="F380" s="63" t="s">
        <v>508</v>
      </c>
      <c r="G380" s="64">
        <v>200</v>
      </c>
      <c r="H380" s="49">
        <v>2017</v>
      </c>
      <c r="I380" s="63">
        <v>1</v>
      </c>
      <c r="J380" s="49"/>
      <c r="K380" s="80"/>
    </row>
    <row r="381" spans="1:11">
      <c r="A381" s="49"/>
      <c r="B381" s="49"/>
      <c r="C381" s="108"/>
      <c r="D381" s="49" t="s">
        <v>840</v>
      </c>
      <c r="E381" s="63" t="s">
        <v>841</v>
      </c>
      <c r="F381" s="63" t="s">
        <v>462</v>
      </c>
      <c r="G381" s="64">
        <v>60</v>
      </c>
      <c r="H381" s="49">
        <v>2017</v>
      </c>
      <c r="I381" s="63">
        <v>1</v>
      </c>
      <c r="J381" s="49"/>
      <c r="K381" s="80"/>
    </row>
    <row r="382" spans="1:11">
      <c r="A382" s="49"/>
      <c r="B382" s="49"/>
      <c r="C382" s="101" t="s">
        <v>241</v>
      </c>
      <c r="D382" s="49" t="s">
        <v>842</v>
      </c>
      <c r="E382" s="63" t="s">
        <v>843</v>
      </c>
      <c r="F382" s="63" t="s">
        <v>827</v>
      </c>
      <c r="G382" s="64">
        <v>145</v>
      </c>
      <c r="H382" s="49">
        <v>2017</v>
      </c>
      <c r="I382" s="63">
        <v>1</v>
      </c>
      <c r="J382" s="49"/>
      <c r="K382" s="80"/>
    </row>
    <row r="383" spans="1:11">
      <c r="A383" s="49"/>
      <c r="B383" s="49"/>
      <c r="C383" s="108"/>
      <c r="D383" s="49" t="s">
        <v>844</v>
      </c>
      <c r="E383" s="63" t="s">
        <v>845</v>
      </c>
      <c r="F383" s="63" t="s">
        <v>813</v>
      </c>
      <c r="G383" s="64">
        <v>100</v>
      </c>
      <c r="H383" s="49">
        <v>2017</v>
      </c>
      <c r="I383" s="63">
        <v>1</v>
      </c>
      <c r="J383" s="49"/>
      <c r="K383" s="80"/>
    </row>
    <row r="384" spans="1:11">
      <c r="A384" s="49"/>
      <c r="B384" s="49"/>
      <c r="C384" s="49" t="s">
        <v>329</v>
      </c>
      <c r="D384" s="49" t="s">
        <v>846</v>
      </c>
      <c r="E384" s="63" t="s">
        <v>847</v>
      </c>
      <c r="F384" s="63" t="s">
        <v>827</v>
      </c>
      <c r="G384" s="64">
        <v>145</v>
      </c>
      <c r="H384" s="49">
        <v>2017</v>
      </c>
      <c r="I384" s="63">
        <v>1</v>
      </c>
      <c r="J384" s="49"/>
      <c r="K384" s="80"/>
    </row>
    <row r="385" spans="1:11">
      <c r="A385" s="49"/>
      <c r="B385" s="49"/>
      <c r="C385" s="49" t="s">
        <v>285</v>
      </c>
      <c r="D385" s="49" t="s">
        <v>848</v>
      </c>
      <c r="E385" s="63" t="s">
        <v>849</v>
      </c>
      <c r="F385" s="63" t="s">
        <v>508</v>
      </c>
      <c r="G385" s="64">
        <v>200</v>
      </c>
      <c r="H385" s="49">
        <v>2017</v>
      </c>
      <c r="I385" s="63">
        <v>1</v>
      </c>
      <c r="J385" s="49"/>
      <c r="K385" s="80"/>
    </row>
    <row r="386" ht="24" spans="1:11">
      <c r="A386" s="49"/>
      <c r="B386" s="49"/>
      <c r="C386" s="49" t="s">
        <v>468</v>
      </c>
      <c r="D386" s="49" t="s">
        <v>850</v>
      </c>
      <c r="E386" s="63" t="s">
        <v>851</v>
      </c>
      <c r="F386" s="63" t="s">
        <v>813</v>
      </c>
      <c r="G386" s="64">
        <v>100</v>
      </c>
      <c r="H386" s="49">
        <v>2017</v>
      </c>
      <c r="I386" s="63">
        <v>1</v>
      </c>
      <c r="J386" s="49"/>
      <c r="K386" s="80"/>
    </row>
    <row r="387" ht="24" spans="1:11">
      <c r="A387" s="49"/>
      <c r="B387" s="49"/>
      <c r="C387" s="49" t="s">
        <v>711</v>
      </c>
      <c r="D387" s="49" t="s">
        <v>852</v>
      </c>
      <c r="E387" s="63" t="s">
        <v>853</v>
      </c>
      <c r="F387" s="63" t="s">
        <v>824</v>
      </c>
      <c r="G387" s="64">
        <v>200</v>
      </c>
      <c r="H387" s="49">
        <v>2017</v>
      </c>
      <c r="I387" s="63">
        <v>1</v>
      </c>
      <c r="J387" s="49"/>
      <c r="K387" s="80"/>
    </row>
    <row r="388" spans="1:11">
      <c r="A388" s="49"/>
      <c r="B388" s="49"/>
      <c r="C388" s="101" t="s">
        <v>854</v>
      </c>
      <c r="D388" s="49" t="s">
        <v>855</v>
      </c>
      <c r="E388" s="63" t="s">
        <v>856</v>
      </c>
      <c r="F388" s="63" t="s">
        <v>508</v>
      </c>
      <c r="G388" s="64">
        <v>200</v>
      </c>
      <c r="H388" s="49">
        <v>2017</v>
      </c>
      <c r="I388" s="63">
        <v>1</v>
      </c>
      <c r="J388" s="49"/>
      <c r="K388" s="80"/>
    </row>
    <row r="389" spans="1:11">
      <c r="A389" s="49"/>
      <c r="B389" s="49"/>
      <c r="C389" s="109"/>
      <c r="D389" s="49" t="s">
        <v>857</v>
      </c>
      <c r="E389" s="63" t="s">
        <v>858</v>
      </c>
      <c r="F389" s="63" t="s">
        <v>827</v>
      </c>
      <c r="G389" s="64">
        <v>145</v>
      </c>
      <c r="H389" s="49">
        <v>2017</v>
      </c>
      <c r="I389" s="63">
        <v>1</v>
      </c>
      <c r="J389" s="49"/>
      <c r="K389" s="80"/>
    </row>
    <row r="390" spans="1:11">
      <c r="A390" s="49"/>
      <c r="B390" s="49"/>
      <c r="C390" s="109"/>
      <c r="D390" s="49" t="s">
        <v>859</v>
      </c>
      <c r="E390" s="63" t="s">
        <v>860</v>
      </c>
      <c r="F390" s="63" t="s">
        <v>813</v>
      </c>
      <c r="G390" s="64">
        <v>100</v>
      </c>
      <c r="H390" s="49">
        <v>2017</v>
      </c>
      <c r="I390" s="63">
        <v>1</v>
      </c>
      <c r="J390" s="49"/>
      <c r="K390" s="80"/>
    </row>
    <row r="391" spans="1:11">
      <c r="A391" s="49"/>
      <c r="B391" s="49"/>
      <c r="C391" s="108"/>
      <c r="D391" s="49" t="s">
        <v>861</v>
      </c>
      <c r="E391" s="63" t="s">
        <v>862</v>
      </c>
      <c r="F391" s="63" t="s">
        <v>813</v>
      </c>
      <c r="G391" s="64">
        <v>100</v>
      </c>
      <c r="H391" s="49">
        <v>2017</v>
      </c>
      <c r="I391" s="63">
        <v>1</v>
      </c>
      <c r="J391" s="49"/>
      <c r="K391" s="80"/>
    </row>
    <row r="392" spans="1:11">
      <c r="A392" s="49"/>
      <c r="B392" s="49"/>
      <c r="C392" s="101" t="s">
        <v>578</v>
      </c>
      <c r="D392" s="49" t="s">
        <v>863</v>
      </c>
      <c r="E392" s="63" t="s">
        <v>864</v>
      </c>
      <c r="F392" s="63" t="s">
        <v>827</v>
      </c>
      <c r="G392" s="64">
        <v>145</v>
      </c>
      <c r="H392" s="49">
        <v>2017</v>
      </c>
      <c r="I392" s="63">
        <v>1</v>
      </c>
      <c r="J392" s="49"/>
      <c r="K392" s="80"/>
    </row>
    <row r="393" spans="1:11">
      <c r="A393" s="49"/>
      <c r="B393" s="49"/>
      <c r="C393" s="108"/>
      <c r="D393" s="49" t="s">
        <v>865</v>
      </c>
      <c r="E393" s="63" t="s">
        <v>866</v>
      </c>
      <c r="F393" s="63" t="s">
        <v>462</v>
      </c>
      <c r="G393" s="64">
        <v>60</v>
      </c>
      <c r="H393" s="49">
        <v>2017</v>
      </c>
      <c r="I393" s="63">
        <v>1</v>
      </c>
      <c r="J393" s="49"/>
      <c r="K393" s="80"/>
    </row>
    <row r="394" spans="1:11">
      <c r="A394" s="49"/>
      <c r="B394" s="49"/>
      <c r="C394" s="101" t="s">
        <v>867</v>
      </c>
      <c r="D394" s="49" t="s">
        <v>868</v>
      </c>
      <c r="E394" s="63" t="s">
        <v>869</v>
      </c>
      <c r="F394" s="63" t="s">
        <v>508</v>
      </c>
      <c r="G394" s="64">
        <v>200</v>
      </c>
      <c r="H394" s="49">
        <v>2017</v>
      </c>
      <c r="I394" s="63">
        <v>1</v>
      </c>
      <c r="J394" s="49"/>
      <c r="K394" s="80"/>
    </row>
    <row r="395" spans="1:11">
      <c r="A395" s="49"/>
      <c r="B395" s="49"/>
      <c r="C395" s="109"/>
      <c r="D395" s="49" t="s">
        <v>870</v>
      </c>
      <c r="E395" s="63" t="s">
        <v>871</v>
      </c>
      <c r="F395" s="63" t="s">
        <v>816</v>
      </c>
      <c r="G395" s="64">
        <v>260</v>
      </c>
      <c r="H395" s="49">
        <v>2017</v>
      </c>
      <c r="I395" s="63">
        <v>1</v>
      </c>
      <c r="J395" s="49"/>
      <c r="K395" s="80"/>
    </row>
    <row r="396" spans="1:11">
      <c r="A396" s="49"/>
      <c r="B396" s="49"/>
      <c r="C396" s="108"/>
      <c r="D396" s="49" t="s">
        <v>872</v>
      </c>
      <c r="E396" s="63" t="s">
        <v>873</v>
      </c>
      <c r="F396" s="63" t="s">
        <v>813</v>
      </c>
      <c r="G396" s="64">
        <v>100</v>
      </c>
      <c r="H396" s="49">
        <v>2017</v>
      </c>
      <c r="I396" s="63">
        <v>1</v>
      </c>
      <c r="J396" s="49"/>
      <c r="K396" s="80"/>
    </row>
    <row r="397" s="30" customFormat="1" ht="24" spans="1:11">
      <c r="A397" s="88" t="s">
        <v>1134</v>
      </c>
      <c r="B397" s="88" t="s">
        <v>1136</v>
      </c>
      <c r="C397" s="88" t="s">
        <v>1079</v>
      </c>
      <c r="D397" s="88"/>
      <c r="E397" s="69"/>
      <c r="F397" s="69"/>
      <c r="G397" s="96">
        <f>SUM(G369:G396)</f>
        <v>4610</v>
      </c>
      <c r="H397" s="88"/>
      <c r="I397" s="69">
        <f>SUM(I369:I396)</f>
        <v>28</v>
      </c>
      <c r="J397" s="112">
        <v>30</v>
      </c>
      <c r="K397" s="85">
        <v>4324.2</v>
      </c>
    </row>
    <row r="398" s="31" customFormat="1" spans="1:11">
      <c r="A398" s="113" t="s">
        <v>1134</v>
      </c>
      <c r="B398" s="114"/>
      <c r="C398" s="115" t="s">
        <v>1080</v>
      </c>
      <c r="D398" s="115"/>
      <c r="E398" s="116"/>
      <c r="F398" s="116"/>
      <c r="G398" s="117">
        <f t="shared" ref="G398:K398" si="6">SUM(G368,G397)</f>
        <v>5210</v>
      </c>
      <c r="H398" s="118"/>
      <c r="I398" s="119">
        <f t="shared" si="6"/>
        <v>32</v>
      </c>
      <c r="J398" s="120">
        <f t="shared" si="6"/>
        <v>33</v>
      </c>
      <c r="K398" s="121">
        <f t="shared" si="6"/>
        <v>4684.2</v>
      </c>
    </row>
    <row r="399" ht="48" spans="1:11">
      <c r="A399" s="49" t="s">
        <v>1137</v>
      </c>
      <c r="B399" s="49" t="s">
        <v>1138</v>
      </c>
      <c r="C399" s="49" t="s">
        <v>876</v>
      </c>
      <c r="D399" s="49" t="s">
        <v>877</v>
      </c>
      <c r="E399" s="63" t="s">
        <v>878</v>
      </c>
      <c r="F399" s="63" t="s">
        <v>779</v>
      </c>
      <c r="G399" s="64">
        <v>30</v>
      </c>
      <c r="H399" s="49">
        <v>2016</v>
      </c>
      <c r="I399" s="63">
        <v>1</v>
      </c>
      <c r="J399" s="49"/>
      <c r="K399" s="80"/>
    </row>
    <row r="400" ht="24" spans="1:11">
      <c r="A400" s="49"/>
      <c r="B400" s="49"/>
      <c r="C400" s="49" t="s">
        <v>764</v>
      </c>
      <c r="D400" s="49" t="s">
        <v>879</v>
      </c>
      <c r="E400" s="63" t="s">
        <v>880</v>
      </c>
      <c r="F400" s="63" t="s">
        <v>779</v>
      </c>
      <c r="G400" s="64">
        <v>30</v>
      </c>
      <c r="H400" s="49">
        <v>2016</v>
      </c>
      <c r="I400" s="63">
        <v>1</v>
      </c>
      <c r="J400" s="49"/>
      <c r="K400" s="80"/>
    </row>
    <row r="401" ht="24" spans="1:11">
      <c r="A401" s="49"/>
      <c r="B401" s="49"/>
      <c r="C401" s="49" t="s">
        <v>881</v>
      </c>
      <c r="D401" s="49" t="s">
        <v>882</v>
      </c>
      <c r="E401" s="63" t="s">
        <v>883</v>
      </c>
      <c r="F401" s="63" t="s">
        <v>736</v>
      </c>
      <c r="G401" s="64">
        <v>50</v>
      </c>
      <c r="H401" s="49">
        <v>2017</v>
      </c>
      <c r="I401" s="63">
        <v>1</v>
      </c>
      <c r="J401" s="49"/>
      <c r="K401" s="80"/>
    </row>
    <row r="402" ht="24" spans="1:11">
      <c r="A402" s="49"/>
      <c r="B402" s="49"/>
      <c r="C402" s="49" t="s">
        <v>890</v>
      </c>
      <c r="D402" s="49" t="s">
        <v>891</v>
      </c>
      <c r="E402" s="63" t="s">
        <v>892</v>
      </c>
      <c r="F402" s="63" t="s">
        <v>779</v>
      </c>
      <c r="G402" s="64">
        <v>30</v>
      </c>
      <c r="H402" s="49">
        <v>2016</v>
      </c>
      <c r="I402" s="63">
        <v>1</v>
      </c>
      <c r="J402" s="49"/>
      <c r="K402" s="80"/>
    </row>
    <row r="403" ht="24" spans="1:11">
      <c r="A403" s="49"/>
      <c r="B403" s="49"/>
      <c r="C403" s="49" t="s">
        <v>893</v>
      </c>
      <c r="D403" s="49" t="s">
        <v>894</v>
      </c>
      <c r="E403" s="63" t="s">
        <v>895</v>
      </c>
      <c r="F403" s="63" t="s">
        <v>779</v>
      </c>
      <c r="G403" s="64">
        <v>30</v>
      </c>
      <c r="H403" s="49">
        <v>2016</v>
      </c>
      <c r="I403" s="63">
        <v>1</v>
      </c>
      <c r="J403" s="49"/>
      <c r="K403" s="80"/>
    </row>
    <row r="404" ht="24" spans="1:11">
      <c r="A404" s="49"/>
      <c r="B404" s="49"/>
      <c r="C404" s="49" t="s">
        <v>896</v>
      </c>
      <c r="D404" s="49" t="s">
        <v>897</v>
      </c>
      <c r="E404" s="63" t="s">
        <v>898</v>
      </c>
      <c r="F404" s="63" t="s">
        <v>779</v>
      </c>
      <c r="G404" s="64">
        <v>30</v>
      </c>
      <c r="H404" s="49">
        <v>2016</v>
      </c>
      <c r="I404" s="63">
        <v>1</v>
      </c>
      <c r="J404" s="49"/>
      <c r="K404" s="80"/>
    </row>
    <row r="405" ht="24" spans="1:11">
      <c r="A405" s="49"/>
      <c r="B405" s="49"/>
      <c r="C405" s="49" t="s">
        <v>905</v>
      </c>
      <c r="D405" s="49" t="s">
        <v>906</v>
      </c>
      <c r="E405" s="63" t="s">
        <v>907</v>
      </c>
      <c r="F405" s="63" t="s">
        <v>736</v>
      </c>
      <c r="G405" s="64">
        <v>50</v>
      </c>
      <c r="H405" s="49">
        <v>2017</v>
      </c>
      <c r="I405" s="63">
        <v>1</v>
      </c>
      <c r="J405" s="49"/>
      <c r="K405" s="80"/>
    </row>
    <row r="406" ht="24" spans="1:11">
      <c r="A406" s="49"/>
      <c r="B406" s="49"/>
      <c r="C406" s="49" t="s">
        <v>914</v>
      </c>
      <c r="D406" s="49" t="s">
        <v>915</v>
      </c>
      <c r="E406" s="63" t="s">
        <v>916</v>
      </c>
      <c r="F406" s="63" t="s">
        <v>736</v>
      </c>
      <c r="G406" s="64">
        <v>50</v>
      </c>
      <c r="H406" s="49">
        <v>2017</v>
      </c>
      <c r="I406" s="63">
        <v>1</v>
      </c>
      <c r="J406" s="49"/>
      <c r="K406" s="80"/>
    </row>
    <row r="407" ht="24" spans="1:11">
      <c r="A407" s="49"/>
      <c r="B407" s="49"/>
      <c r="C407" s="49" t="s">
        <v>917</v>
      </c>
      <c r="D407" s="49" t="s">
        <v>918</v>
      </c>
      <c r="E407" s="63" t="s">
        <v>919</v>
      </c>
      <c r="F407" s="63" t="s">
        <v>779</v>
      </c>
      <c r="G407" s="64">
        <v>30</v>
      </c>
      <c r="H407" s="49">
        <v>2016</v>
      </c>
      <c r="I407" s="63">
        <v>1</v>
      </c>
      <c r="J407" s="49"/>
      <c r="K407" s="80"/>
    </row>
    <row r="408" spans="1:11">
      <c r="A408" s="49"/>
      <c r="B408" s="49"/>
      <c r="C408" s="49" t="s">
        <v>920</v>
      </c>
      <c r="D408" s="49" t="s">
        <v>921</v>
      </c>
      <c r="E408" s="63" t="s">
        <v>922</v>
      </c>
      <c r="F408" s="63" t="s">
        <v>779</v>
      </c>
      <c r="G408" s="64">
        <v>30</v>
      </c>
      <c r="H408" s="49">
        <v>2016</v>
      </c>
      <c r="I408" s="63">
        <v>1</v>
      </c>
      <c r="J408" s="49"/>
      <c r="K408" s="80"/>
    </row>
    <row r="409" ht="24" spans="1:11">
      <c r="A409" s="49"/>
      <c r="B409" s="49"/>
      <c r="C409" s="49" t="s">
        <v>923</v>
      </c>
      <c r="D409" s="49" t="s">
        <v>924</v>
      </c>
      <c r="E409" s="63" t="s">
        <v>925</v>
      </c>
      <c r="F409" s="63" t="s">
        <v>779</v>
      </c>
      <c r="G409" s="64">
        <v>30</v>
      </c>
      <c r="H409" s="49">
        <v>2016</v>
      </c>
      <c r="I409" s="63">
        <v>1</v>
      </c>
      <c r="J409" s="49"/>
      <c r="K409" s="80"/>
    </row>
    <row r="410" ht="24" spans="1:11">
      <c r="A410" s="49"/>
      <c r="B410" s="49"/>
      <c r="C410" s="49" t="s">
        <v>926</v>
      </c>
      <c r="D410" s="49" t="s">
        <v>927</v>
      </c>
      <c r="E410" s="63" t="s">
        <v>928</v>
      </c>
      <c r="F410" s="63" t="s">
        <v>779</v>
      </c>
      <c r="G410" s="64">
        <v>50</v>
      </c>
      <c r="H410" s="49">
        <v>2016</v>
      </c>
      <c r="I410" s="63">
        <v>1</v>
      </c>
      <c r="J410" s="49"/>
      <c r="K410" s="80"/>
    </row>
    <row r="411" ht="24" spans="1:11">
      <c r="A411" s="49"/>
      <c r="B411" s="49"/>
      <c r="C411" s="49" t="s">
        <v>929</v>
      </c>
      <c r="D411" s="49" t="s">
        <v>930</v>
      </c>
      <c r="E411" s="63" t="s">
        <v>931</v>
      </c>
      <c r="F411" s="63" t="s">
        <v>779</v>
      </c>
      <c r="G411" s="64">
        <v>50</v>
      </c>
      <c r="H411" s="49">
        <v>2016</v>
      </c>
      <c r="I411" s="63">
        <v>1</v>
      </c>
      <c r="J411" s="49"/>
      <c r="K411" s="80"/>
    </row>
    <row r="412" ht="24" spans="1:11">
      <c r="A412" s="49"/>
      <c r="B412" s="49"/>
      <c r="C412" s="49" t="s">
        <v>938</v>
      </c>
      <c r="D412" s="49" t="s">
        <v>939</v>
      </c>
      <c r="E412" s="63" t="s">
        <v>940</v>
      </c>
      <c r="F412" s="63" t="s">
        <v>779</v>
      </c>
      <c r="G412" s="64">
        <v>50</v>
      </c>
      <c r="H412" s="49">
        <v>2016</v>
      </c>
      <c r="I412" s="63">
        <v>1</v>
      </c>
      <c r="J412" s="49"/>
      <c r="K412" s="80"/>
    </row>
    <row r="413" ht="24" spans="1:11">
      <c r="A413" s="49"/>
      <c r="B413" s="49"/>
      <c r="C413" s="49" t="s">
        <v>941</v>
      </c>
      <c r="D413" s="49" t="s">
        <v>942</v>
      </c>
      <c r="E413" s="63" t="s">
        <v>943</v>
      </c>
      <c r="F413" s="63" t="s">
        <v>597</v>
      </c>
      <c r="G413" s="64">
        <v>170</v>
      </c>
      <c r="H413" s="49">
        <v>2017</v>
      </c>
      <c r="I413" s="63">
        <v>1</v>
      </c>
      <c r="J413" s="49"/>
      <c r="K413" s="80"/>
    </row>
    <row r="414" ht="24" spans="1:11">
      <c r="A414" s="49"/>
      <c r="B414" s="49"/>
      <c r="C414" s="49" t="s">
        <v>941</v>
      </c>
      <c r="D414" s="49" t="s">
        <v>944</v>
      </c>
      <c r="E414" s="63" t="s">
        <v>945</v>
      </c>
      <c r="F414" s="63" t="s">
        <v>597</v>
      </c>
      <c r="G414" s="64">
        <v>30</v>
      </c>
      <c r="H414" s="49">
        <v>2017</v>
      </c>
      <c r="I414" s="63">
        <v>1</v>
      </c>
      <c r="J414" s="49"/>
      <c r="K414" s="80"/>
    </row>
    <row r="415" ht="24" spans="1:11">
      <c r="A415" s="49"/>
      <c r="B415" s="49"/>
      <c r="C415" s="49" t="s">
        <v>946</v>
      </c>
      <c r="D415" s="49" t="s">
        <v>947</v>
      </c>
      <c r="E415" s="63" t="s">
        <v>948</v>
      </c>
      <c r="F415" s="63" t="s">
        <v>736</v>
      </c>
      <c r="G415" s="64">
        <v>50</v>
      </c>
      <c r="H415" s="49">
        <v>2017</v>
      </c>
      <c r="I415" s="63">
        <v>1</v>
      </c>
      <c r="J415" s="49"/>
      <c r="K415" s="80"/>
    </row>
    <row r="416" ht="24" spans="1:11">
      <c r="A416" s="49"/>
      <c r="B416" s="49"/>
      <c r="C416" s="49" t="s">
        <v>949</v>
      </c>
      <c r="D416" s="49" t="s">
        <v>950</v>
      </c>
      <c r="E416" s="63" t="s">
        <v>951</v>
      </c>
      <c r="F416" s="63" t="s">
        <v>736</v>
      </c>
      <c r="G416" s="64">
        <v>50</v>
      </c>
      <c r="H416" s="49">
        <v>2017</v>
      </c>
      <c r="I416" s="63">
        <v>1</v>
      </c>
      <c r="J416" s="49"/>
      <c r="K416" s="80"/>
    </row>
    <row r="417" ht="24" spans="1:11">
      <c r="A417" s="49"/>
      <c r="B417" s="49"/>
      <c r="C417" s="49" t="s">
        <v>952</v>
      </c>
      <c r="D417" s="49" t="s">
        <v>953</v>
      </c>
      <c r="E417" s="63" t="s">
        <v>954</v>
      </c>
      <c r="F417" s="63" t="s">
        <v>736</v>
      </c>
      <c r="G417" s="64">
        <v>50</v>
      </c>
      <c r="H417" s="49">
        <v>2017</v>
      </c>
      <c r="I417" s="63">
        <v>1</v>
      </c>
      <c r="J417" s="49"/>
      <c r="K417" s="80"/>
    </row>
    <row r="418" ht="24" spans="1:11">
      <c r="A418" s="49"/>
      <c r="B418" s="49"/>
      <c r="C418" s="49" t="s">
        <v>955</v>
      </c>
      <c r="D418" s="49" t="s">
        <v>956</v>
      </c>
      <c r="E418" s="63" t="s">
        <v>957</v>
      </c>
      <c r="F418" s="63" t="s">
        <v>736</v>
      </c>
      <c r="G418" s="64">
        <v>50</v>
      </c>
      <c r="H418" s="49">
        <v>2017</v>
      </c>
      <c r="I418" s="63">
        <v>1</v>
      </c>
      <c r="J418" s="49"/>
      <c r="K418" s="80"/>
    </row>
    <row r="419" ht="24" spans="1:11">
      <c r="A419" s="49"/>
      <c r="B419" s="49"/>
      <c r="C419" s="49" t="s">
        <v>958</v>
      </c>
      <c r="D419" s="49" t="s">
        <v>959</v>
      </c>
      <c r="E419" s="63" t="s">
        <v>960</v>
      </c>
      <c r="F419" s="63" t="s">
        <v>736</v>
      </c>
      <c r="G419" s="64">
        <v>50</v>
      </c>
      <c r="H419" s="49">
        <v>2017</v>
      </c>
      <c r="I419" s="63">
        <v>1</v>
      </c>
      <c r="J419" s="49"/>
      <c r="K419" s="80"/>
    </row>
    <row r="420" spans="1:11">
      <c r="A420" s="49"/>
      <c r="B420" s="49"/>
      <c r="C420" s="49" t="s">
        <v>961</v>
      </c>
      <c r="D420" s="49" t="s">
        <v>962</v>
      </c>
      <c r="E420" s="63" t="s">
        <v>963</v>
      </c>
      <c r="F420" s="63" t="s">
        <v>736</v>
      </c>
      <c r="G420" s="64">
        <v>50</v>
      </c>
      <c r="H420" s="49">
        <v>2017</v>
      </c>
      <c r="I420" s="63">
        <v>1</v>
      </c>
      <c r="J420" s="49"/>
      <c r="K420" s="80"/>
    </row>
    <row r="421" ht="24" spans="1:11">
      <c r="A421" s="49"/>
      <c r="B421" s="49"/>
      <c r="C421" s="49" t="s">
        <v>964</v>
      </c>
      <c r="D421" s="49" t="s">
        <v>965</v>
      </c>
      <c r="E421" s="63" t="s">
        <v>966</v>
      </c>
      <c r="F421" s="63" t="s">
        <v>736</v>
      </c>
      <c r="G421" s="64">
        <v>50</v>
      </c>
      <c r="H421" s="49">
        <v>2017</v>
      </c>
      <c r="I421" s="63">
        <v>1</v>
      </c>
      <c r="J421" s="49"/>
      <c r="K421" s="80"/>
    </row>
    <row r="422" spans="1:11">
      <c r="A422" s="49"/>
      <c r="B422" s="49"/>
      <c r="C422" s="49" t="s">
        <v>967</v>
      </c>
      <c r="D422" s="49" t="s">
        <v>968</v>
      </c>
      <c r="E422" s="63" t="s">
        <v>969</v>
      </c>
      <c r="F422" s="63" t="s">
        <v>736</v>
      </c>
      <c r="G422" s="64">
        <v>50</v>
      </c>
      <c r="H422" s="49">
        <v>2017</v>
      </c>
      <c r="I422" s="63">
        <v>1</v>
      </c>
      <c r="J422" s="49"/>
      <c r="K422" s="80"/>
    </row>
    <row r="423" spans="1:11">
      <c r="A423" s="49"/>
      <c r="B423" s="49"/>
      <c r="C423" s="49" t="s">
        <v>643</v>
      </c>
      <c r="D423" s="49" t="s">
        <v>970</v>
      </c>
      <c r="E423" s="63" t="s">
        <v>971</v>
      </c>
      <c r="F423" s="63" t="s">
        <v>736</v>
      </c>
      <c r="G423" s="64">
        <v>60</v>
      </c>
      <c r="H423" s="49">
        <v>2017</v>
      </c>
      <c r="I423" s="63">
        <v>1</v>
      </c>
      <c r="J423" s="49"/>
      <c r="K423" s="80"/>
    </row>
    <row r="424" spans="1:11">
      <c r="A424" s="49"/>
      <c r="B424" s="49"/>
      <c r="C424" s="49" t="s">
        <v>972</v>
      </c>
      <c r="D424" s="49" t="s">
        <v>973</v>
      </c>
      <c r="E424" s="63" t="s">
        <v>974</v>
      </c>
      <c r="F424" s="63" t="s">
        <v>736</v>
      </c>
      <c r="G424" s="64">
        <v>50</v>
      </c>
      <c r="H424" s="49">
        <v>2017</v>
      </c>
      <c r="I424" s="63">
        <v>1</v>
      </c>
      <c r="J424" s="49"/>
      <c r="K424" s="80"/>
    </row>
    <row r="425" ht="24" spans="1:11">
      <c r="A425" s="49"/>
      <c r="B425" s="49"/>
      <c r="C425" s="49" t="s">
        <v>975</v>
      </c>
      <c r="D425" s="49" t="s">
        <v>976</v>
      </c>
      <c r="E425" s="63" t="s">
        <v>977</v>
      </c>
      <c r="F425" s="63" t="s">
        <v>736</v>
      </c>
      <c r="G425" s="64">
        <v>50</v>
      </c>
      <c r="H425" s="49">
        <v>2017</v>
      </c>
      <c r="I425" s="63">
        <v>1</v>
      </c>
      <c r="J425" s="49"/>
      <c r="K425" s="80"/>
    </row>
    <row r="426" ht="24" spans="1:11">
      <c r="A426" s="49"/>
      <c r="B426" s="49"/>
      <c r="C426" s="49" t="s">
        <v>594</v>
      </c>
      <c r="D426" s="49" t="s">
        <v>978</v>
      </c>
      <c r="E426" s="63" t="s">
        <v>979</v>
      </c>
      <c r="F426" s="63" t="s">
        <v>597</v>
      </c>
      <c r="G426" s="64">
        <v>123</v>
      </c>
      <c r="H426" s="49">
        <v>2017</v>
      </c>
      <c r="I426" s="63">
        <v>1</v>
      </c>
      <c r="J426" s="49"/>
      <c r="K426" s="80"/>
    </row>
    <row r="427" ht="24" spans="1:11">
      <c r="A427" s="49"/>
      <c r="B427" s="49"/>
      <c r="C427" s="49" t="s">
        <v>980</v>
      </c>
      <c r="D427" s="49" t="s">
        <v>981</v>
      </c>
      <c r="E427" s="63" t="s">
        <v>982</v>
      </c>
      <c r="F427" s="63" t="s">
        <v>736</v>
      </c>
      <c r="G427" s="64">
        <v>50</v>
      </c>
      <c r="H427" s="49">
        <v>2017</v>
      </c>
      <c r="I427" s="63">
        <v>1</v>
      </c>
      <c r="J427" s="49"/>
      <c r="K427" s="80"/>
    </row>
    <row r="428" ht="24" spans="1:11">
      <c r="A428" s="49"/>
      <c r="B428" s="49"/>
      <c r="C428" s="49" t="s">
        <v>983</v>
      </c>
      <c r="D428" s="49" t="s">
        <v>984</v>
      </c>
      <c r="E428" s="63" t="s">
        <v>985</v>
      </c>
      <c r="F428" s="63" t="s">
        <v>597</v>
      </c>
      <c r="G428" s="64">
        <v>354</v>
      </c>
      <c r="H428" s="49">
        <v>2017</v>
      </c>
      <c r="I428" s="63">
        <v>1</v>
      </c>
      <c r="J428" s="49"/>
      <c r="K428" s="80"/>
    </row>
    <row r="429" s="30" customFormat="1" ht="48" spans="1:11">
      <c r="A429" s="88" t="s">
        <v>1137</v>
      </c>
      <c r="B429" s="88" t="s">
        <v>1138</v>
      </c>
      <c r="C429" s="88" t="s">
        <v>1081</v>
      </c>
      <c r="D429" s="88"/>
      <c r="E429" s="69"/>
      <c r="F429" s="69"/>
      <c r="G429" s="96">
        <f>SUM(G399:G428)</f>
        <v>1827</v>
      </c>
      <c r="H429" s="88"/>
      <c r="I429" s="69">
        <f>SUM(I399:I428)</f>
        <v>30</v>
      </c>
      <c r="J429" s="112">
        <v>146</v>
      </c>
      <c r="K429" s="85">
        <v>3608.1</v>
      </c>
    </row>
    <row r="430" ht="36" spans="1:11">
      <c r="A430" s="49" t="s">
        <v>1137</v>
      </c>
      <c r="B430" s="49" t="s">
        <v>1139</v>
      </c>
      <c r="C430" s="49" t="s">
        <v>1014</v>
      </c>
      <c r="D430" s="49" t="s">
        <v>1015</v>
      </c>
      <c r="E430" s="63" t="s">
        <v>1016</v>
      </c>
      <c r="F430" s="63" t="s">
        <v>753</v>
      </c>
      <c r="G430" s="64">
        <f t="shared" ref="G430:G432" si="7">40+10</f>
        <v>50</v>
      </c>
      <c r="H430" s="64" t="s">
        <v>30</v>
      </c>
      <c r="I430" s="63">
        <v>2</v>
      </c>
      <c r="J430" s="49"/>
      <c r="K430" s="80"/>
    </row>
    <row r="431" ht="24" spans="1:11">
      <c r="A431" s="49"/>
      <c r="B431" s="49"/>
      <c r="C431" s="49" t="s">
        <v>1017</v>
      </c>
      <c r="D431" s="49" t="s">
        <v>1018</v>
      </c>
      <c r="E431" s="63" t="s">
        <v>1019</v>
      </c>
      <c r="F431" s="63" t="s">
        <v>462</v>
      </c>
      <c r="G431" s="64">
        <f t="shared" si="7"/>
        <v>50</v>
      </c>
      <c r="H431" s="64" t="s">
        <v>30</v>
      </c>
      <c r="I431" s="63">
        <v>2</v>
      </c>
      <c r="J431" s="49"/>
      <c r="K431" s="80"/>
    </row>
    <row r="432" spans="1:11">
      <c r="A432" s="49"/>
      <c r="B432" s="49"/>
      <c r="C432" s="49" t="s">
        <v>1020</v>
      </c>
      <c r="D432" s="49" t="s">
        <v>1021</v>
      </c>
      <c r="E432" s="63" t="s">
        <v>1022</v>
      </c>
      <c r="F432" s="63" t="s">
        <v>779</v>
      </c>
      <c r="G432" s="64">
        <f t="shared" si="7"/>
        <v>50</v>
      </c>
      <c r="H432" s="64" t="s">
        <v>30</v>
      </c>
      <c r="I432" s="63">
        <v>2</v>
      </c>
      <c r="J432" s="49"/>
      <c r="K432" s="80"/>
    </row>
    <row r="433" spans="1:11">
      <c r="A433" s="49"/>
      <c r="B433" s="49"/>
      <c r="C433" s="49" t="s">
        <v>1023</v>
      </c>
      <c r="D433" s="49" t="s">
        <v>1024</v>
      </c>
      <c r="E433" s="63" t="s">
        <v>1025</v>
      </c>
      <c r="F433" s="63" t="s">
        <v>462</v>
      </c>
      <c r="G433" s="64">
        <v>10</v>
      </c>
      <c r="H433" s="64">
        <v>2017</v>
      </c>
      <c r="I433" s="63">
        <v>1</v>
      </c>
      <c r="J433" s="49"/>
      <c r="K433" s="80"/>
    </row>
    <row r="434" s="30" customFormat="1" ht="36" spans="1:11">
      <c r="A434" s="88" t="s">
        <v>1137</v>
      </c>
      <c r="B434" s="88" t="s">
        <v>1139</v>
      </c>
      <c r="C434" s="88" t="s">
        <v>1067</v>
      </c>
      <c r="D434" s="88"/>
      <c r="E434" s="69"/>
      <c r="F434" s="69"/>
      <c r="G434" s="96">
        <f>SUM(G430:G433)</f>
        <v>160</v>
      </c>
      <c r="H434" s="88"/>
      <c r="I434" s="69">
        <f>SUM(I430:I433)</f>
        <v>7</v>
      </c>
      <c r="J434" s="112">
        <v>14</v>
      </c>
      <c r="K434" s="85">
        <v>555</v>
      </c>
    </row>
    <row r="435" ht="36" spans="1:11">
      <c r="A435" s="49" t="s">
        <v>1137</v>
      </c>
      <c r="B435" s="49" t="s">
        <v>1140</v>
      </c>
      <c r="C435" s="98" t="s">
        <v>547</v>
      </c>
      <c r="D435" s="48" t="s">
        <v>1027</v>
      </c>
      <c r="E435" s="66" t="s">
        <v>1038</v>
      </c>
      <c r="F435" s="66" t="s">
        <v>813</v>
      </c>
      <c r="G435" s="51">
        <v>377.653</v>
      </c>
      <c r="H435" s="48">
        <v>2017</v>
      </c>
      <c r="I435" s="66">
        <v>1</v>
      </c>
      <c r="J435" s="48"/>
      <c r="K435" s="80"/>
    </row>
    <row r="436" spans="1:11">
      <c r="A436" s="48"/>
      <c r="B436" s="48"/>
      <c r="C436" s="100"/>
      <c r="D436" s="48" t="s">
        <v>1029</v>
      </c>
      <c r="E436" s="66" t="s">
        <v>1039</v>
      </c>
      <c r="F436" s="66" t="s">
        <v>753</v>
      </c>
      <c r="G436" s="51">
        <v>357.22</v>
      </c>
      <c r="H436" s="48">
        <v>2016</v>
      </c>
      <c r="I436" s="66">
        <v>1</v>
      </c>
      <c r="J436" s="48"/>
      <c r="K436" s="80"/>
    </row>
    <row r="437" spans="1:11">
      <c r="A437" s="48"/>
      <c r="B437" s="48"/>
      <c r="C437" s="98" t="s">
        <v>11</v>
      </c>
      <c r="D437" s="48" t="s">
        <v>1027</v>
      </c>
      <c r="E437" s="66" t="s">
        <v>1042</v>
      </c>
      <c r="F437" s="66" t="s">
        <v>813</v>
      </c>
      <c r="G437" s="51">
        <v>230</v>
      </c>
      <c r="H437" s="48">
        <v>2017</v>
      </c>
      <c r="I437" s="66">
        <v>1</v>
      </c>
      <c r="J437" s="48"/>
      <c r="K437" s="80"/>
    </row>
    <row r="438" spans="1:11">
      <c r="A438" s="48"/>
      <c r="B438" s="48"/>
      <c r="C438" s="100"/>
      <c r="D438" s="48" t="s">
        <v>1029</v>
      </c>
      <c r="E438" s="66" t="s">
        <v>1043</v>
      </c>
      <c r="F438" s="66" t="s">
        <v>753</v>
      </c>
      <c r="G438" s="51">
        <v>441.5</v>
      </c>
      <c r="H438" s="48">
        <v>2016</v>
      </c>
      <c r="I438" s="66">
        <v>1</v>
      </c>
      <c r="J438" s="48"/>
      <c r="K438" s="80"/>
    </row>
    <row r="439" spans="1:11">
      <c r="A439" s="48"/>
      <c r="B439" s="48"/>
      <c r="C439" s="98" t="s">
        <v>329</v>
      </c>
      <c r="D439" s="48" t="s">
        <v>1027</v>
      </c>
      <c r="E439" s="66" t="s">
        <v>1047</v>
      </c>
      <c r="F439" s="66" t="s">
        <v>813</v>
      </c>
      <c r="G439" s="51">
        <v>49.5</v>
      </c>
      <c r="H439" s="48">
        <v>2017</v>
      </c>
      <c r="I439" s="66">
        <v>1</v>
      </c>
      <c r="J439" s="48"/>
      <c r="K439" s="80"/>
    </row>
    <row r="440" spans="1:11">
      <c r="A440" s="48"/>
      <c r="B440" s="48"/>
      <c r="C440" s="100"/>
      <c r="D440" s="48" t="s">
        <v>1029</v>
      </c>
      <c r="E440" s="66" t="s">
        <v>1048</v>
      </c>
      <c r="F440" s="66" t="s">
        <v>753</v>
      </c>
      <c r="G440" s="51">
        <v>36.3</v>
      </c>
      <c r="H440" s="48">
        <v>2016</v>
      </c>
      <c r="I440" s="66">
        <v>1</v>
      </c>
      <c r="J440" s="48"/>
      <c r="K440" s="80"/>
    </row>
    <row r="441" spans="1:11">
      <c r="A441" s="48"/>
      <c r="B441" s="48"/>
      <c r="C441" s="98" t="s">
        <v>70</v>
      </c>
      <c r="D441" s="48" t="s">
        <v>1027</v>
      </c>
      <c r="E441" s="66" t="s">
        <v>1049</v>
      </c>
      <c r="F441" s="66" t="s">
        <v>813</v>
      </c>
      <c r="G441" s="51">
        <v>137.5</v>
      </c>
      <c r="H441" s="48">
        <v>2017</v>
      </c>
      <c r="I441" s="66">
        <v>1</v>
      </c>
      <c r="J441" s="48"/>
      <c r="K441" s="80"/>
    </row>
    <row r="442" spans="1:11">
      <c r="A442" s="48"/>
      <c r="B442" s="48"/>
      <c r="C442" s="100"/>
      <c r="D442" s="48" t="s">
        <v>1029</v>
      </c>
      <c r="E442" s="66" t="s">
        <v>1050</v>
      </c>
      <c r="F442" s="66" t="s">
        <v>753</v>
      </c>
      <c r="G442" s="51">
        <v>643.8</v>
      </c>
      <c r="H442" s="48">
        <v>2016</v>
      </c>
      <c r="I442" s="66">
        <v>1</v>
      </c>
      <c r="J442" s="48"/>
      <c r="K442" s="80"/>
    </row>
    <row r="443" ht="24" spans="1:11">
      <c r="A443" s="48"/>
      <c r="B443" s="48"/>
      <c r="C443" s="49" t="s">
        <v>447</v>
      </c>
      <c r="D443" s="48" t="s">
        <v>1027</v>
      </c>
      <c r="E443" s="66" t="s">
        <v>1051</v>
      </c>
      <c r="F443" s="66" t="s">
        <v>813</v>
      </c>
      <c r="G443" s="51">
        <v>14.7</v>
      </c>
      <c r="H443" s="48">
        <v>2017</v>
      </c>
      <c r="I443" s="66">
        <v>1</v>
      </c>
      <c r="J443" s="48"/>
      <c r="K443" s="80"/>
    </row>
    <row r="444" spans="1:11">
      <c r="A444" s="48"/>
      <c r="B444" s="48"/>
      <c r="C444" s="98" t="s">
        <v>241</v>
      </c>
      <c r="D444" s="48" t="s">
        <v>1027</v>
      </c>
      <c r="E444" s="66" t="s">
        <v>1052</v>
      </c>
      <c r="F444" s="66" t="s">
        <v>813</v>
      </c>
      <c r="G444" s="51">
        <v>68</v>
      </c>
      <c r="H444" s="48">
        <v>2017</v>
      </c>
      <c r="I444" s="66">
        <v>1</v>
      </c>
      <c r="J444" s="48"/>
      <c r="K444" s="80"/>
    </row>
    <row r="445" spans="1:11">
      <c r="A445" s="48"/>
      <c r="B445" s="48"/>
      <c r="C445" s="100"/>
      <c r="D445" s="48" t="s">
        <v>1029</v>
      </c>
      <c r="E445" s="66" t="s">
        <v>1053</v>
      </c>
      <c r="F445" s="66" t="s">
        <v>753</v>
      </c>
      <c r="G445" s="51">
        <v>123</v>
      </c>
      <c r="H445" s="48">
        <v>2016</v>
      </c>
      <c r="I445" s="66">
        <v>1</v>
      </c>
      <c r="J445" s="48"/>
      <c r="K445" s="80"/>
    </row>
    <row r="446" spans="1:11">
      <c r="A446" s="48"/>
      <c r="B446" s="48"/>
      <c r="C446" s="98" t="s">
        <v>285</v>
      </c>
      <c r="D446" s="48" t="s">
        <v>1027</v>
      </c>
      <c r="E446" s="66" t="s">
        <v>1054</v>
      </c>
      <c r="F446" s="66" t="s">
        <v>813</v>
      </c>
      <c r="G446" s="51">
        <v>96.1</v>
      </c>
      <c r="H446" s="48">
        <v>2017</v>
      </c>
      <c r="I446" s="66">
        <v>1</v>
      </c>
      <c r="J446" s="48"/>
      <c r="K446" s="80"/>
    </row>
    <row r="447" spans="1:11">
      <c r="A447" s="48"/>
      <c r="B447" s="48"/>
      <c r="C447" s="100"/>
      <c r="D447" s="48" t="s">
        <v>1029</v>
      </c>
      <c r="E447" s="66" t="s">
        <v>1055</v>
      </c>
      <c r="F447" s="66" t="s">
        <v>753</v>
      </c>
      <c r="G447" s="51">
        <v>120.8</v>
      </c>
      <c r="H447" s="48">
        <v>2016</v>
      </c>
      <c r="I447" s="66">
        <v>1</v>
      </c>
      <c r="J447" s="48"/>
      <c r="K447" s="80"/>
    </row>
    <row r="448" spans="1:11">
      <c r="A448" s="48"/>
      <c r="B448" s="48"/>
      <c r="C448" s="101" t="s">
        <v>867</v>
      </c>
      <c r="D448" s="48" t="s">
        <v>1027</v>
      </c>
      <c r="E448" s="66" t="s">
        <v>1058</v>
      </c>
      <c r="F448" s="66" t="s">
        <v>813</v>
      </c>
      <c r="G448" s="51">
        <v>48.49</v>
      </c>
      <c r="H448" s="48">
        <v>2017</v>
      </c>
      <c r="I448" s="66">
        <v>1</v>
      </c>
      <c r="J448" s="48"/>
      <c r="K448" s="80"/>
    </row>
    <row r="449" spans="1:11">
      <c r="A449" s="48"/>
      <c r="B449" s="48"/>
      <c r="C449" s="108"/>
      <c r="D449" s="48" t="s">
        <v>1029</v>
      </c>
      <c r="E449" s="66" t="s">
        <v>1059</v>
      </c>
      <c r="F449" s="66" t="s">
        <v>753</v>
      </c>
      <c r="G449" s="51">
        <v>92.21</v>
      </c>
      <c r="H449" s="48">
        <v>2016</v>
      </c>
      <c r="I449" s="66">
        <v>1</v>
      </c>
      <c r="J449" s="48"/>
      <c r="K449" s="80"/>
    </row>
    <row r="450" spans="1:11">
      <c r="A450" s="48"/>
      <c r="B450" s="48"/>
      <c r="C450" s="101" t="s">
        <v>854</v>
      </c>
      <c r="D450" s="48" t="s">
        <v>1027</v>
      </c>
      <c r="E450" s="66" t="s">
        <v>1060</v>
      </c>
      <c r="F450" s="66" t="s">
        <v>813</v>
      </c>
      <c r="G450" s="51">
        <v>287.88</v>
      </c>
      <c r="H450" s="48">
        <v>2017</v>
      </c>
      <c r="I450" s="66">
        <v>1</v>
      </c>
      <c r="J450" s="48"/>
      <c r="K450" s="80"/>
    </row>
    <row r="451" spans="1:11">
      <c r="A451" s="48"/>
      <c r="B451" s="48"/>
      <c r="C451" s="108"/>
      <c r="D451" s="48" t="s">
        <v>1029</v>
      </c>
      <c r="E451" s="66" t="s">
        <v>1061</v>
      </c>
      <c r="F451" s="66" t="s">
        <v>753</v>
      </c>
      <c r="G451" s="51">
        <v>135.14</v>
      </c>
      <c r="H451" s="48">
        <v>2016</v>
      </c>
      <c r="I451" s="66">
        <v>1</v>
      </c>
      <c r="J451" s="48"/>
      <c r="K451" s="80"/>
    </row>
    <row r="452" s="29" customFormat="1" spans="1:10">
      <c r="A452" s="58"/>
      <c r="B452" s="58"/>
      <c r="C452" s="122" t="s">
        <v>1082</v>
      </c>
      <c r="D452" s="58" t="s">
        <v>1027</v>
      </c>
      <c r="E452" s="81" t="s">
        <v>1083</v>
      </c>
      <c r="F452" s="81" t="s">
        <v>813</v>
      </c>
      <c r="G452" s="123">
        <v>796.389</v>
      </c>
      <c r="H452" s="58">
        <v>2017</v>
      </c>
      <c r="I452" s="81">
        <v>1</v>
      </c>
      <c r="J452" s="124"/>
    </row>
    <row r="453" s="29" customFormat="1" spans="1:10">
      <c r="A453" s="58"/>
      <c r="B453" s="58"/>
      <c r="C453" s="122"/>
      <c r="D453" s="58" t="s">
        <v>1029</v>
      </c>
      <c r="E453" s="81" t="s">
        <v>1084</v>
      </c>
      <c r="F453" s="81" t="s">
        <v>753</v>
      </c>
      <c r="G453" s="123">
        <v>34.53</v>
      </c>
      <c r="H453" s="58">
        <v>2016</v>
      </c>
      <c r="I453" s="81">
        <v>1</v>
      </c>
      <c r="J453" s="124"/>
    </row>
    <row r="454" s="29" customFormat="1" spans="1:10">
      <c r="A454" s="58"/>
      <c r="B454" s="58"/>
      <c r="C454" s="122" t="s">
        <v>1085</v>
      </c>
      <c r="D454" s="58" t="s">
        <v>1027</v>
      </c>
      <c r="E454" s="81" t="s">
        <v>1086</v>
      </c>
      <c r="F454" s="81" t="s">
        <v>813</v>
      </c>
      <c r="G454" s="123">
        <v>554.98</v>
      </c>
      <c r="H454" s="58">
        <v>2017</v>
      </c>
      <c r="I454" s="81">
        <v>1</v>
      </c>
      <c r="J454" s="124"/>
    </row>
    <row r="455" s="29" customFormat="1" spans="1:10">
      <c r="A455" s="58"/>
      <c r="B455" s="58"/>
      <c r="C455" s="122"/>
      <c r="D455" s="58" t="s">
        <v>1029</v>
      </c>
      <c r="E455" s="81" t="s">
        <v>1087</v>
      </c>
      <c r="F455" s="81" t="s">
        <v>753</v>
      </c>
      <c r="G455" s="123">
        <v>386.81</v>
      </c>
      <c r="H455" s="58">
        <v>2016</v>
      </c>
      <c r="I455" s="81">
        <v>1</v>
      </c>
      <c r="J455" s="124"/>
    </row>
    <row r="456" s="29" customFormat="1" spans="1:10">
      <c r="A456" s="58"/>
      <c r="B456" s="58"/>
      <c r="C456" s="122" t="s">
        <v>1088</v>
      </c>
      <c r="D456" s="58" t="s">
        <v>1027</v>
      </c>
      <c r="E456" s="81" t="s">
        <v>1089</v>
      </c>
      <c r="F456" s="81" t="s">
        <v>813</v>
      </c>
      <c r="G456" s="123">
        <v>217.25</v>
      </c>
      <c r="H456" s="58">
        <v>2017</v>
      </c>
      <c r="I456" s="81">
        <v>1</v>
      </c>
      <c r="J456" s="124"/>
    </row>
    <row r="457" s="29" customFormat="1" spans="1:10">
      <c r="A457" s="58"/>
      <c r="B457" s="58"/>
      <c r="C457" s="122"/>
      <c r="D457" s="58" t="s">
        <v>1029</v>
      </c>
      <c r="E457" s="81" t="s">
        <v>1090</v>
      </c>
      <c r="F457" s="81" t="s">
        <v>753</v>
      </c>
      <c r="G457" s="123">
        <v>300.82</v>
      </c>
      <c r="H457" s="58">
        <v>2017</v>
      </c>
      <c r="I457" s="81">
        <v>1</v>
      </c>
      <c r="J457" s="124"/>
    </row>
    <row r="458" s="29" customFormat="1" spans="1:10">
      <c r="A458" s="58"/>
      <c r="B458" s="58"/>
      <c r="C458" s="122" t="s">
        <v>1091</v>
      </c>
      <c r="D458" s="58" t="s">
        <v>1027</v>
      </c>
      <c r="E458" s="81" t="s">
        <v>1092</v>
      </c>
      <c r="F458" s="81" t="s">
        <v>813</v>
      </c>
      <c r="G458" s="123">
        <v>465.3</v>
      </c>
      <c r="H458" s="58">
        <v>2017</v>
      </c>
      <c r="I458" s="81">
        <v>1</v>
      </c>
      <c r="J458" s="124"/>
    </row>
    <row r="459" s="29" customFormat="1" spans="1:10">
      <c r="A459" s="58"/>
      <c r="B459" s="58"/>
      <c r="C459" s="122"/>
      <c r="D459" s="58" t="s">
        <v>1029</v>
      </c>
      <c r="E459" s="81" t="s">
        <v>1093</v>
      </c>
      <c r="F459" s="81" t="s">
        <v>753</v>
      </c>
      <c r="G459" s="123">
        <v>258.05</v>
      </c>
      <c r="H459" s="58">
        <v>2016</v>
      </c>
      <c r="I459" s="81">
        <v>1</v>
      </c>
      <c r="J459" s="124"/>
    </row>
    <row r="460" s="29" customFormat="1" spans="1:10">
      <c r="A460" s="58"/>
      <c r="B460" s="58"/>
      <c r="C460" s="122" t="s">
        <v>1094</v>
      </c>
      <c r="D460" s="58" t="s">
        <v>1027</v>
      </c>
      <c r="E460" s="81" t="s">
        <v>1095</v>
      </c>
      <c r="F460" s="81" t="s">
        <v>813</v>
      </c>
      <c r="G460" s="123">
        <v>1225.325</v>
      </c>
      <c r="H460" s="58">
        <v>2017</v>
      </c>
      <c r="I460" s="81">
        <v>1</v>
      </c>
      <c r="J460" s="124"/>
    </row>
    <row r="461" s="29" customFormat="1" spans="1:10">
      <c r="A461" s="58"/>
      <c r="B461" s="58"/>
      <c r="C461" s="122"/>
      <c r="D461" s="58" t="s">
        <v>1029</v>
      </c>
      <c r="E461" s="81" t="s">
        <v>1096</v>
      </c>
      <c r="F461" s="81" t="s">
        <v>753</v>
      </c>
      <c r="G461" s="123">
        <v>231.52</v>
      </c>
      <c r="H461" s="58">
        <v>2016</v>
      </c>
      <c r="I461" s="81">
        <v>1</v>
      </c>
      <c r="J461" s="124"/>
    </row>
    <row r="462" s="29" customFormat="1" ht="29" customHeight="1" spans="1:10">
      <c r="A462" s="58"/>
      <c r="B462" s="58"/>
      <c r="C462" s="122" t="s">
        <v>1097</v>
      </c>
      <c r="D462" s="58" t="s">
        <v>1029</v>
      </c>
      <c r="E462" s="81" t="s">
        <v>1098</v>
      </c>
      <c r="F462" s="81" t="s">
        <v>753</v>
      </c>
      <c r="G462" s="123">
        <f>400+838.08</f>
        <v>1238.08</v>
      </c>
      <c r="H462" s="123" t="s">
        <v>30</v>
      </c>
      <c r="I462" s="81">
        <v>2</v>
      </c>
      <c r="J462" s="124"/>
    </row>
    <row r="463" s="29" customFormat="1" spans="1:10">
      <c r="A463" s="58"/>
      <c r="B463" s="58"/>
      <c r="C463" s="122" t="s">
        <v>1099</v>
      </c>
      <c r="D463" s="58" t="s">
        <v>1027</v>
      </c>
      <c r="E463" s="81" t="s">
        <v>1100</v>
      </c>
      <c r="F463" s="81" t="s">
        <v>813</v>
      </c>
      <c r="G463" s="123">
        <v>186.715</v>
      </c>
      <c r="H463" s="123">
        <v>2017</v>
      </c>
      <c r="I463" s="81">
        <v>1</v>
      </c>
      <c r="J463" s="124"/>
    </row>
    <row r="464" s="29" customFormat="1" spans="1:10">
      <c r="A464" s="58"/>
      <c r="B464" s="58"/>
      <c r="C464" s="122"/>
      <c r="D464" s="58" t="s">
        <v>1029</v>
      </c>
      <c r="E464" s="81" t="s">
        <v>1101</v>
      </c>
      <c r="F464" s="81" t="s">
        <v>753</v>
      </c>
      <c r="G464" s="123">
        <f>250+341.18</f>
        <v>591.18</v>
      </c>
      <c r="H464" s="123" t="s">
        <v>30</v>
      </c>
      <c r="I464" s="81">
        <v>2</v>
      </c>
      <c r="J464" s="124"/>
    </row>
    <row r="465" s="29" customFormat="1" spans="1:10">
      <c r="A465" s="58"/>
      <c r="B465" s="58"/>
      <c r="C465" s="122" t="s">
        <v>1102</v>
      </c>
      <c r="D465" s="58" t="s">
        <v>1027</v>
      </c>
      <c r="E465" s="81" t="s">
        <v>1103</v>
      </c>
      <c r="F465" s="81" t="s">
        <v>813</v>
      </c>
      <c r="G465" s="123">
        <v>706.4</v>
      </c>
      <c r="H465" s="58">
        <v>2017</v>
      </c>
      <c r="I465" s="81">
        <v>1</v>
      </c>
      <c r="J465" s="124"/>
    </row>
    <row r="466" s="29" customFormat="1" spans="1:10">
      <c r="A466" s="58"/>
      <c r="B466" s="58"/>
      <c r="C466" s="122"/>
      <c r="D466" s="58" t="s">
        <v>1029</v>
      </c>
      <c r="E466" s="81" t="s">
        <v>1104</v>
      </c>
      <c r="F466" s="81" t="s">
        <v>753</v>
      </c>
      <c r="G466" s="123">
        <v>6.27</v>
      </c>
      <c r="H466" s="58">
        <v>2016</v>
      </c>
      <c r="I466" s="81">
        <v>1</v>
      </c>
      <c r="J466" s="124"/>
    </row>
    <row r="467" s="29" customFormat="1" spans="1:10">
      <c r="A467" s="58"/>
      <c r="B467" s="58"/>
      <c r="C467" s="122" t="s">
        <v>1105</v>
      </c>
      <c r="D467" s="58" t="s">
        <v>1027</v>
      </c>
      <c r="E467" s="81" t="s">
        <v>1106</v>
      </c>
      <c r="F467" s="81" t="s">
        <v>813</v>
      </c>
      <c r="G467" s="123">
        <v>395.14</v>
      </c>
      <c r="H467" s="58">
        <v>2017</v>
      </c>
      <c r="I467" s="81">
        <v>1</v>
      </c>
      <c r="J467" s="124"/>
    </row>
    <row r="468" s="29" customFormat="1" spans="1:10">
      <c r="A468" s="58"/>
      <c r="B468" s="58"/>
      <c r="C468" s="122"/>
      <c r="D468" s="58" t="s">
        <v>1029</v>
      </c>
      <c r="E468" s="81" t="s">
        <v>1107</v>
      </c>
      <c r="F468" s="81" t="s">
        <v>753</v>
      </c>
      <c r="G468" s="123">
        <f>200+442.26</f>
        <v>642.26</v>
      </c>
      <c r="H468" s="123" t="s">
        <v>30</v>
      </c>
      <c r="I468" s="81">
        <v>2</v>
      </c>
      <c r="J468" s="124"/>
    </row>
    <row r="469" s="29" customFormat="1" spans="1:10">
      <c r="A469" s="58"/>
      <c r="B469" s="58"/>
      <c r="C469" s="122" t="s">
        <v>1108</v>
      </c>
      <c r="D469" s="58" t="s">
        <v>1027</v>
      </c>
      <c r="E469" s="81" t="s">
        <v>1109</v>
      </c>
      <c r="F469" s="81" t="s">
        <v>813</v>
      </c>
      <c r="G469" s="123">
        <v>562.86</v>
      </c>
      <c r="H469" s="58">
        <v>2017</v>
      </c>
      <c r="I469" s="81">
        <v>1</v>
      </c>
      <c r="J469" s="124"/>
    </row>
    <row r="470" s="29" customFormat="1" spans="1:10">
      <c r="A470" s="58"/>
      <c r="B470" s="58"/>
      <c r="C470" s="122"/>
      <c r="D470" s="58" t="s">
        <v>1029</v>
      </c>
      <c r="E470" s="81" t="s">
        <v>1110</v>
      </c>
      <c r="F470" s="81" t="s">
        <v>753</v>
      </c>
      <c r="G470" s="123">
        <v>317.17</v>
      </c>
      <c r="H470" s="58">
        <v>2016</v>
      </c>
      <c r="I470" s="81">
        <v>1</v>
      </c>
      <c r="J470" s="124"/>
    </row>
    <row r="471" s="29" customFormat="1" spans="1:10">
      <c r="A471" s="58"/>
      <c r="B471" s="58"/>
      <c r="C471" s="122" t="s">
        <v>1111</v>
      </c>
      <c r="D471" s="58" t="s">
        <v>1027</v>
      </c>
      <c r="E471" s="81" t="s">
        <v>1112</v>
      </c>
      <c r="F471" s="81" t="s">
        <v>813</v>
      </c>
      <c r="G471" s="123">
        <v>211.59</v>
      </c>
      <c r="H471" s="58">
        <v>2017</v>
      </c>
      <c r="I471" s="81">
        <v>1</v>
      </c>
      <c r="J471" s="124"/>
    </row>
    <row r="472" s="29" customFormat="1" spans="1:10">
      <c r="A472" s="58"/>
      <c r="B472" s="58"/>
      <c r="C472" s="122"/>
      <c r="D472" s="58" t="s">
        <v>1029</v>
      </c>
      <c r="E472" s="81" t="s">
        <v>1113</v>
      </c>
      <c r="F472" s="81" t="s">
        <v>753</v>
      </c>
      <c r="G472" s="123">
        <v>578.16</v>
      </c>
      <c r="H472" s="58">
        <v>2016</v>
      </c>
      <c r="I472" s="81">
        <v>1</v>
      </c>
      <c r="J472" s="124"/>
    </row>
    <row r="473" s="30" customFormat="1" ht="36" spans="1:11">
      <c r="A473" s="88" t="s">
        <v>1137</v>
      </c>
      <c r="B473" s="88" t="s">
        <v>1140</v>
      </c>
      <c r="C473" s="88" t="s">
        <v>1114</v>
      </c>
      <c r="D473" s="88"/>
      <c r="E473" s="69"/>
      <c r="F473" s="69"/>
      <c r="G473" s="96">
        <f>SUM(G435:G472)</f>
        <v>13166.592</v>
      </c>
      <c r="H473" s="88"/>
      <c r="I473" s="69">
        <f>SUM(I435:I472)</f>
        <v>41</v>
      </c>
      <c r="J473" s="125">
        <v>455</v>
      </c>
      <c r="K473" s="85">
        <v>17246.0895</v>
      </c>
    </row>
    <row r="474" s="32" customFormat="1" ht="24" customHeight="1" spans="1:11">
      <c r="A474" s="116" t="s">
        <v>1137</v>
      </c>
      <c r="B474" s="116"/>
      <c r="C474" s="91" t="s">
        <v>1141</v>
      </c>
      <c r="D474" s="91"/>
      <c r="E474" s="44"/>
      <c r="F474" s="44"/>
      <c r="G474" s="92">
        <f t="shared" ref="G474:K474" si="8">SUM(G429,G434,G473)</f>
        <v>15153.592</v>
      </c>
      <c r="H474" s="46"/>
      <c r="I474" s="103">
        <f t="shared" si="8"/>
        <v>78</v>
      </c>
      <c r="J474" s="104">
        <f t="shared" si="8"/>
        <v>615</v>
      </c>
      <c r="K474" s="105">
        <f t="shared" si="8"/>
        <v>21409.1895</v>
      </c>
    </row>
  </sheetData>
  <autoFilter ref="A3:L499">
    <extLst/>
  </autoFilter>
  <mergeCells count="54">
    <mergeCell ref="A2:I2"/>
    <mergeCell ref="A4:B4"/>
    <mergeCell ref="A221:B221"/>
    <mergeCell ref="A301:B301"/>
    <mergeCell ref="A364:B364"/>
    <mergeCell ref="A398:B398"/>
    <mergeCell ref="A474:B474"/>
    <mergeCell ref="C242:C244"/>
    <mergeCell ref="C246:C247"/>
    <mergeCell ref="C248:C249"/>
    <mergeCell ref="C256:C257"/>
    <mergeCell ref="C258:C261"/>
    <mergeCell ref="C262:C263"/>
    <mergeCell ref="C264:C266"/>
    <mergeCell ref="C267:C268"/>
    <mergeCell ref="C269:C270"/>
    <mergeCell ref="C271:C272"/>
    <mergeCell ref="C273:C275"/>
    <mergeCell ref="C276:C277"/>
    <mergeCell ref="C281:C283"/>
    <mergeCell ref="C302:C307"/>
    <mergeCell ref="C308:C313"/>
    <mergeCell ref="C316:C323"/>
    <mergeCell ref="C324:C326"/>
    <mergeCell ref="C329:C330"/>
    <mergeCell ref="C332:C333"/>
    <mergeCell ref="C335:C338"/>
    <mergeCell ref="C344:C345"/>
    <mergeCell ref="C346:C347"/>
    <mergeCell ref="C355:C356"/>
    <mergeCell ref="C369:C374"/>
    <mergeCell ref="C375:C381"/>
    <mergeCell ref="C382:C383"/>
    <mergeCell ref="C388:C391"/>
    <mergeCell ref="C392:C393"/>
    <mergeCell ref="C394:C396"/>
    <mergeCell ref="C435:C436"/>
    <mergeCell ref="C437:C438"/>
    <mergeCell ref="C439:C440"/>
    <mergeCell ref="C441:C442"/>
    <mergeCell ref="C444:C445"/>
    <mergeCell ref="C446:C447"/>
    <mergeCell ref="C448:C449"/>
    <mergeCell ref="C450:C451"/>
    <mergeCell ref="C452:C453"/>
    <mergeCell ref="C454:C455"/>
    <mergeCell ref="C456:C457"/>
    <mergeCell ref="C458:C459"/>
    <mergeCell ref="C460:C461"/>
    <mergeCell ref="C463:C464"/>
    <mergeCell ref="C465:C466"/>
    <mergeCell ref="C467:C468"/>
    <mergeCell ref="C469:C470"/>
    <mergeCell ref="C471:C472"/>
  </mergeCells>
  <conditionalFormatting sqref="E5">
    <cfRule type="duplicateValues" dxfId="0" priority="51"/>
    <cfRule type="duplicateValues" dxfId="0" priority="52"/>
  </conditionalFormatting>
  <conditionalFormatting sqref="E6">
    <cfRule type="duplicateValues" dxfId="0" priority="49"/>
    <cfRule type="duplicateValues" dxfId="0" priority="50"/>
  </conditionalFormatting>
  <conditionalFormatting sqref="E7">
    <cfRule type="duplicateValues" dxfId="0" priority="47"/>
    <cfRule type="duplicateValues" dxfId="0" priority="48"/>
  </conditionalFormatting>
  <conditionalFormatting sqref="E8">
    <cfRule type="duplicateValues" dxfId="0" priority="45"/>
    <cfRule type="duplicateValues" dxfId="0" priority="46"/>
  </conditionalFormatting>
  <conditionalFormatting sqref="E9">
    <cfRule type="duplicateValues" dxfId="0" priority="43"/>
    <cfRule type="duplicateValues" dxfId="0" priority="44"/>
  </conditionalFormatting>
  <conditionalFormatting sqref="E10">
    <cfRule type="duplicateValues" dxfId="0" priority="41"/>
    <cfRule type="duplicateValues" dxfId="0" priority="42"/>
  </conditionalFormatting>
  <conditionalFormatting sqref="E11">
    <cfRule type="duplicateValues" dxfId="0" priority="39"/>
    <cfRule type="duplicateValues" dxfId="0" priority="40"/>
  </conditionalFormatting>
  <conditionalFormatting sqref="E12">
    <cfRule type="duplicateValues" dxfId="0" priority="37"/>
    <cfRule type="duplicateValues" dxfId="0" priority="38"/>
  </conditionalFormatting>
  <conditionalFormatting sqref="E13">
    <cfRule type="duplicateValues" dxfId="0" priority="35"/>
    <cfRule type="duplicateValues" dxfId="0" priority="36"/>
  </conditionalFormatting>
  <conditionalFormatting sqref="E14">
    <cfRule type="duplicateValues" dxfId="0" priority="33"/>
    <cfRule type="duplicateValues" dxfId="0" priority="34"/>
  </conditionalFormatting>
  <conditionalFormatting sqref="E15">
    <cfRule type="duplicateValues" dxfId="0" priority="31"/>
    <cfRule type="duplicateValues" dxfId="0" priority="32"/>
  </conditionalFormatting>
  <conditionalFormatting sqref="E16">
    <cfRule type="duplicateValues" dxfId="0" priority="29"/>
    <cfRule type="duplicateValues" dxfId="0" priority="30"/>
  </conditionalFormatting>
  <conditionalFormatting sqref="E17">
    <cfRule type="duplicateValues" dxfId="0" priority="27"/>
    <cfRule type="duplicateValues" dxfId="0" priority="28"/>
  </conditionalFormatting>
  <conditionalFormatting sqref="E18">
    <cfRule type="duplicateValues" dxfId="0" priority="25"/>
    <cfRule type="duplicateValues" dxfId="0" priority="26"/>
  </conditionalFormatting>
  <conditionalFormatting sqref="E19">
    <cfRule type="duplicateValues" dxfId="0" priority="23"/>
    <cfRule type="duplicateValues" dxfId="0" priority="24"/>
  </conditionalFormatting>
  <conditionalFormatting sqref="E20">
    <cfRule type="duplicateValues" dxfId="0" priority="21"/>
    <cfRule type="duplicateValues" dxfId="0" priority="22"/>
  </conditionalFormatting>
  <conditionalFormatting sqref="E21">
    <cfRule type="duplicateValues" dxfId="0" priority="19"/>
    <cfRule type="duplicateValues" dxfId="0" priority="20"/>
  </conditionalFormatting>
  <conditionalFormatting sqref="E22">
    <cfRule type="duplicateValues" dxfId="0" priority="17"/>
    <cfRule type="duplicateValues" dxfId="0" priority="18"/>
  </conditionalFormatting>
  <conditionalFormatting sqref="E23">
    <cfRule type="duplicateValues" dxfId="0" priority="15"/>
    <cfRule type="duplicateValues" dxfId="0" priority="16"/>
  </conditionalFormatting>
  <conditionalFormatting sqref="E24">
    <cfRule type="duplicateValues" dxfId="0" priority="13"/>
    <cfRule type="duplicateValues" dxfId="0" priority="14"/>
  </conditionalFormatting>
  <conditionalFormatting sqref="E25">
    <cfRule type="duplicateValues" dxfId="0" priority="11"/>
    <cfRule type="duplicateValues" dxfId="0" priority="12"/>
  </conditionalFormatting>
  <conditionalFormatting sqref="E26">
    <cfRule type="duplicateValues" dxfId="0" priority="9"/>
    <cfRule type="duplicateValues" dxfId="0" priority="10"/>
  </conditionalFormatting>
  <conditionalFormatting sqref="E27">
    <cfRule type="duplicateValues" dxfId="0" priority="7"/>
    <cfRule type="duplicateValues" dxfId="0" priority="8"/>
  </conditionalFormatting>
  <conditionalFormatting sqref="E28">
    <cfRule type="duplicateValues" dxfId="0" priority="5"/>
    <cfRule type="duplicateValues" dxfId="0" priority="6"/>
  </conditionalFormatting>
  <conditionalFormatting sqref="E29">
    <cfRule type="duplicateValues" dxfId="0" priority="3"/>
    <cfRule type="duplicateValues" dxfId="0" priority="4"/>
  </conditionalFormatting>
  <conditionalFormatting sqref="E225">
    <cfRule type="duplicateValues" dxfId="0" priority="1"/>
    <cfRule type="duplicateValues" dxfId="0" priority="2"/>
  </conditionalFormatting>
  <printOptions horizontalCentered="1"/>
  <pageMargins left="0.554166666666667" right="0.554166666666667" top="1" bottom="1" header="0.511805555555556" footer="0.511805555555556"/>
  <pageSetup paperSize="9" orientation="landscape"/>
  <headerFooter>
    <oddFooter>&amp;C第 &amp;P 页，共 &amp;N 页</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7"/>
  <sheetViews>
    <sheetView tabSelected="1" workbookViewId="0">
      <selection activeCell="E5" sqref="E5"/>
    </sheetView>
  </sheetViews>
  <sheetFormatPr defaultColWidth="9" defaultRowHeight="13.5"/>
  <cols>
    <col min="1" max="1" width="4.88333333333333" style="2" customWidth="1"/>
    <col min="2" max="2" width="11.6333333333333" style="3" customWidth="1"/>
    <col min="3" max="3" width="13.25" style="3" customWidth="1"/>
    <col min="4" max="4" width="13.6333333333333" style="3" customWidth="1"/>
    <col min="5" max="5" width="23.6333333333333" style="3" customWidth="1"/>
    <col min="6" max="6" width="13.25" style="3" customWidth="1"/>
    <col min="7" max="7" width="12.25" style="3" customWidth="1"/>
    <col min="8" max="8" width="9.75" style="3" customWidth="1"/>
    <col min="9" max="13" width="9" style="3"/>
    <col min="14" max="14" width="9" style="3" hidden="1" customWidth="1"/>
    <col min="15" max="16" width="9" style="3"/>
    <col min="17" max="16384" width="9" style="2"/>
  </cols>
  <sheetData>
    <row r="1" s="1" customFormat="1" ht="18.75" spans="1:16">
      <c r="A1" s="4" t="s">
        <v>1142</v>
      </c>
      <c r="B1" s="5"/>
      <c r="C1" s="5"/>
      <c r="D1" s="5"/>
      <c r="E1" s="5"/>
      <c r="F1" s="6"/>
      <c r="G1" s="5"/>
      <c r="H1" s="5"/>
      <c r="I1" s="5"/>
      <c r="J1" s="5"/>
      <c r="P1" s="5"/>
    </row>
    <row r="2" s="1" customFormat="1" ht="29" customHeight="1" spans="1:16">
      <c r="A2" s="7" t="s">
        <v>1143</v>
      </c>
      <c r="B2" s="7"/>
      <c r="C2" s="7"/>
      <c r="D2" s="7"/>
      <c r="E2" s="7"/>
      <c r="F2" s="7"/>
      <c r="G2" s="7"/>
      <c r="H2" s="7"/>
      <c r="I2" s="7"/>
      <c r="J2" s="7"/>
      <c r="K2" s="7"/>
      <c r="L2" s="7"/>
      <c r="M2" s="7"/>
      <c r="N2" s="7"/>
      <c r="O2" s="7"/>
      <c r="P2" s="7"/>
    </row>
    <row r="3" ht="48" spans="1:16">
      <c r="A3" s="8" t="s">
        <v>1144</v>
      </c>
      <c r="B3" s="8" t="s">
        <v>4</v>
      </c>
      <c r="C3" s="9" t="s">
        <v>0</v>
      </c>
      <c r="D3" s="9" t="s">
        <v>1</v>
      </c>
      <c r="E3" s="8" t="s">
        <v>3</v>
      </c>
      <c r="F3" s="8" t="s">
        <v>2</v>
      </c>
      <c r="G3" s="8" t="s">
        <v>1145</v>
      </c>
      <c r="H3" s="8" t="s">
        <v>1146</v>
      </c>
      <c r="I3" s="8" t="s">
        <v>1147</v>
      </c>
      <c r="J3" s="8" t="s">
        <v>1148</v>
      </c>
      <c r="K3" s="9" t="s">
        <v>1149</v>
      </c>
      <c r="L3" s="9" t="s">
        <v>1150</v>
      </c>
      <c r="M3" s="9" t="s">
        <v>6</v>
      </c>
      <c r="N3" s="9" t="s">
        <v>1151</v>
      </c>
      <c r="O3" s="8" t="s">
        <v>1152</v>
      </c>
      <c r="P3" s="8" t="s">
        <v>7</v>
      </c>
    </row>
    <row r="4" ht="42" customHeight="1" spans="1:16">
      <c r="A4" s="10">
        <v>1</v>
      </c>
      <c r="B4" s="11" t="s">
        <v>1153</v>
      </c>
      <c r="C4" s="11" t="s">
        <v>655</v>
      </c>
      <c r="D4" s="12" t="s">
        <v>683</v>
      </c>
      <c r="E4" s="11" t="s">
        <v>692</v>
      </c>
      <c r="F4" s="11" t="s">
        <v>241</v>
      </c>
      <c r="G4" s="11" t="s">
        <v>241</v>
      </c>
      <c r="H4" s="11" t="s">
        <v>543</v>
      </c>
      <c r="I4" s="11" t="s">
        <v>1154</v>
      </c>
      <c r="J4" s="11" t="s">
        <v>241</v>
      </c>
      <c r="K4" s="12">
        <v>70</v>
      </c>
      <c r="L4" s="12">
        <v>50</v>
      </c>
      <c r="M4" s="12">
        <v>20</v>
      </c>
      <c r="N4" s="11" t="s">
        <v>683</v>
      </c>
      <c r="O4" s="12" t="s">
        <v>1155</v>
      </c>
      <c r="P4" s="18">
        <v>2016</v>
      </c>
    </row>
    <row r="5" ht="42" customHeight="1" spans="1:16">
      <c r="A5" s="10">
        <v>2</v>
      </c>
      <c r="B5" s="13" t="s">
        <v>1153</v>
      </c>
      <c r="C5" s="13" t="s">
        <v>655</v>
      </c>
      <c r="D5" s="14" t="s">
        <v>683</v>
      </c>
      <c r="E5" s="13" t="s">
        <v>692</v>
      </c>
      <c r="F5" s="13" t="s">
        <v>241</v>
      </c>
      <c r="G5" s="13" t="s">
        <v>241</v>
      </c>
      <c r="H5" s="13" t="s">
        <v>543</v>
      </c>
      <c r="I5" s="18"/>
      <c r="J5" s="18"/>
      <c r="K5" s="19">
        <v>70</v>
      </c>
      <c r="L5" s="19" t="s">
        <v>1156</v>
      </c>
      <c r="M5" s="19">
        <v>30</v>
      </c>
      <c r="N5" s="18"/>
      <c r="O5" s="18"/>
      <c r="P5" s="18">
        <v>2015</v>
      </c>
    </row>
    <row r="6" ht="42" customHeight="1" spans="1:16">
      <c r="A6" s="10">
        <v>3</v>
      </c>
      <c r="B6" s="11" t="s">
        <v>1157</v>
      </c>
      <c r="C6" s="11" t="s">
        <v>655</v>
      </c>
      <c r="D6" s="12" t="s">
        <v>683</v>
      </c>
      <c r="E6" s="11" t="s">
        <v>698</v>
      </c>
      <c r="F6" s="11" t="s">
        <v>241</v>
      </c>
      <c r="G6" s="11" t="s">
        <v>241</v>
      </c>
      <c r="H6" s="11" t="s">
        <v>24</v>
      </c>
      <c r="I6" s="11" t="s">
        <v>1154</v>
      </c>
      <c r="J6" s="11" t="s">
        <v>241</v>
      </c>
      <c r="K6" s="12">
        <v>90</v>
      </c>
      <c r="L6" s="12">
        <v>70</v>
      </c>
      <c r="M6" s="12">
        <v>20</v>
      </c>
      <c r="N6" s="11" t="s">
        <v>683</v>
      </c>
      <c r="O6" s="12" t="s">
        <v>1155</v>
      </c>
      <c r="P6" s="18">
        <v>2016</v>
      </c>
    </row>
    <row r="7" ht="42" customHeight="1" spans="1:16">
      <c r="A7" s="10">
        <v>4</v>
      </c>
      <c r="B7" s="13" t="s">
        <v>1157</v>
      </c>
      <c r="C7" s="13" t="s">
        <v>655</v>
      </c>
      <c r="D7" s="14" t="s">
        <v>683</v>
      </c>
      <c r="E7" s="13" t="s">
        <v>698</v>
      </c>
      <c r="F7" s="13" t="s">
        <v>241</v>
      </c>
      <c r="G7" s="13" t="s">
        <v>241</v>
      </c>
      <c r="H7" s="13" t="s">
        <v>24</v>
      </c>
      <c r="I7" s="18"/>
      <c r="J7" s="18"/>
      <c r="K7" s="19">
        <v>90</v>
      </c>
      <c r="L7" s="19" t="s">
        <v>1156</v>
      </c>
      <c r="M7" s="19">
        <v>40</v>
      </c>
      <c r="N7" s="18"/>
      <c r="O7" s="18"/>
      <c r="P7" s="18">
        <v>2015</v>
      </c>
    </row>
    <row r="8" ht="42" customHeight="1" spans="1:16">
      <c r="A8" s="10">
        <v>5</v>
      </c>
      <c r="B8" s="11" t="s">
        <v>1158</v>
      </c>
      <c r="C8" s="11" t="s">
        <v>655</v>
      </c>
      <c r="D8" s="12" t="s">
        <v>683</v>
      </c>
      <c r="E8" s="11" t="s">
        <v>1159</v>
      </c>
      <c r="F8" s="11" t="s">
        <v>854</v>
      </c>
      <c r="G8" s="11" t="s">
        <v>1160</v>
      </c>
      <c r="H8" s="11" t="s">
        <v>24</v>
      </c>
      <c r="I8" s="11" t="s">
        <v>1154</v>
      </c>
      <c r="J8" s="11" t="s">
        <v>1161</v>
      </c>
      <c r="K8" s="12">
        <v>60</v>
      </c>
      <c r="L8" s="12">
        <v>50</v>
      </c>
      <c r="M8" s="12">
        <v>10</v>
      </c>
      <c r="N8" s="11" t="s">
        <v>683</v>
      </c>
      <c r="O8" s="12" t="s">
        <v>1155</v>
      </c>
      <c r="P8" s="18">
        <v>2016</v>
      </c>
    </row>
    <row r="9" ht="42" customHeight="1" spans="1:16">
      <c r="A9" s="10">
        <v>6</v>
      </c>
      <c r="B9" s="13" t="s">
        <v>1158</v>
      </c>
      <c r="C9" s="13" t="s">
        <v>655</v>
      </c>
      <c r="D9" s="14" t="s">
        <v>683</v>
      </c>
      <c r="E9" s="13" t="s">
        <v>1159</v>
      </c>
      <c r="F9" s="13" t="s">
        <v>854</v>
      </c>
      <c r="G9" s="13" t="s">
        <v>1160</v>
      </c>
      <c r="H9" s="13" t="s">
        <v>24</v>
      </c>
      <c r="I9" s="18"/>
      <c r="J9" s="18"/>
      <c r="K9" s="19">
        <v>60</v>
      </c>
      <c r="L9" s="10"/>
      <c r="M9" s="19">
        <v>30</v>
      </c>
      <c r="N9" s="18"/>
      <c r="O9" s="18"/>
      <c r="P9" s="18">
        <v>2015</v>
      </c>
    </row>
    <row r="10" ht="42" customHeight="1" spans="1:16">
      <c r="A10" s="10">
        <v>7</v>
      </c>
      <c r="B10" s="11" t="s">
        <v>1162</v>
      </c>
      <c r="C10" s="11" t="s">
        <v>655</v>
      </c>
      <c r="D10" s="12" t="s">
        <v>683</v>
      </c>
      <c r="E10" s="11" t="s">
        <v>684</v>
      </c>
      <c r="F10" s="11" t="s">
        <v>241</v>
      </c>
      <c r="G10" s="11" t="s">
        <v>241</v>
      </c>
      <c r="H10" s="11" t="s">
        <v>24</v>
      </c>
      <c r="I10" s="11" t="s">
        <v>1154</v>
      </c>
      <c r="J10" s="11" t="s">
        <v>241</v>
      </c>
      <c r="K10" s="12">
        <v>150</v>
      </c>
      <c r="L10" s="12">
        <v>130</v>
      </c>
      <c r="M10" s="12">
        <v>20</v>
      </c>
      <c r="N10" s="11" t="s">
        <v>683</v>
      </c>
      <c r="O10" s="12" t="s">
        <v>1155</v>
      </c>
      <c r="P10" s="18">
        <v>2016</v>
      </c>
    </row>
    <row r="11" ht="42" customHeight="1" spans="1:16">
      <c r="A11" s="10">
        <v>8</v>
      </c>
      <c r="B11" s="13" t="s">
        <v>1162</v>
      </c>
      <c r="C11" s="13" t="s">
        <v>655</v>
      </c>
      <c r="D11" s="14" t="s">
        <v>683</v>
      </c>
      <c r="E11" s="13" t="s">
        <v>684</v>
      </c>
      <c r="F11" s="13" t="s">
        <v>241</v>
      </c>
      <c r="G11" s="13" t="s">
        <v>241</v>
      </c>
      <c r="H11" s="13" t="s">
        <v>24</v>
      </c>
      <c r="I11" s="18"/>
      <c r="J11" s="18"/>
      <c r="K11" s="19">
        <v>150</v>
      </c>
      <c r="L11" s="19" t="s">
        <v>1156</v>
      </c>
      <c r="M11" s="19">
        <v>70</v>
      </c>
      <c r="N11" s="18"/>
      <c r="O11" s="18"/>
      <c r="P11" s="18">
        <v>2015</v>
      </c>
    </row>
    <row r="12" ht="42" customHeight="1" spans="1:16">
      <c r="A12" s="10">
        <v>9</v>
      </c>
      <c r="B12" s="15" t="s">
        <v>1163</v>
      </c>
      <c r="C12" s="14" t="s">
        <v>655</v>
      </c>
      <c r="D12" s="14" t="s">
        <v>683</v>
      </c>
      <c r="E12" s="15" t="s">
        <v>1164</v>
      </c>
      <c r="F12" s="15" t="s">
        <v>854</v>
      </c>
      <c r="G12" s="15" t="s">
        <v>1165</v>
      </c>
      <c r="H12" s="15" t="s">
        <v>824</v>
      </c>
      <c r="I12" s="15" t="s">
        <v>1154</v>
      </c>
      <c r="J12" s="15" t="s">
        <v>1161</v>
      </c>
      <c r="K12" s="15">
        <v>60</v>
      </c>
      <c r="L12" s="15">
        <v>50</v>
      </c>
      <c r="M12" s="15">
        <v>10</v>
      </c>
      <c r="N12" s="20"/>
      <c r="O12" s="12" t="s">
        <v>1155</v>
      </c>
      <c r="P12" s="18">
        <v>2017</v>
      </c>
    </row>
    <row r="13" ht="42" customHeight="1" spans="1:16">
      <c r="A13" s="10">
        <v>10</v>
      </c>
      <c r="B13" s="11" t="s">
        <v>1163</v>
      </c>
      <c r="C13" s="11" t="s">
        <v>655</v>
      </c>
      <c r="D13" s="12" t="s">
        <v>683</v>
      </c>
      <c r="E13" s="11" t="s">
        <v>1164</v>
      </c>
      <c r="F13" s="11" t="s">
        <v>854</v>
      </c>
      <c r="G13" s="11" t="s">
        <v>1165</v>
      </c>
      <c r="H13" s="11" t="s">
        <v>462</v>
      </c>
      <c r="I13" s="11" t="s">
        <v>1154</v>
      </c>
      <c r="J13" s="11" t="s">
        <v>1161</v>
      </c>
      <c r="K13" s="12">
        <v>60</v>
      </c>
      <c r="L13" s="12">
        <v>20</v>
      </c>
      <c r="M13" s="12">
        <v>30</v>
      </c>
      <c r="N13" s="11" t="s">
        <v>683</v>
      </c>
      <c r="O13" s="12" t="s">
        <v>1155</v>
      </c>
      <c r="P13" s="18">
        <v>2016</v>
      </c>
    </row>
    <row r="14" ht="42" customHeight="1" spans="1:16">
      <c r="A14" s="10">
        <v>11</v>
      </c>
      <c r="B14" s="11" t="s">
        <v>689</v>
      </c>
      <c r="C14" s="14" t="s">
        <v>655</v>
      </c>
      <c r="D14" s="14" t="s">
        <v>683</v>
      </c>
      <c r="E14" s="15" t="s">
        <v>688</v>
      </c>
      <c r="F14" s="15" t="s">
        <v>241</v>
      </c>
      <c r="G14" s="15" t="s">
        <v>241</v>
      </c>
      <c r="H14" s="15" t="s">
        <v>17</v>
      </c>
      <c r="I14" s="15" t="s">
        <v>1154</v>
      </c>
      <c r="J14" s="15" t="s">
        <v>241</v>
      </c>
      <c r="K14" s="15">
        <v>100</v>
      </c>
      <c r="L14" s="15">
        <v>90</v>
      </c>
      <c r="M14" s="15">
        <v>10</v>
      </c>
      <c r="N14" s="20"/>
      <c r="O14" s="12" t="s">
        <v>1155</v>
      </c>
      <c r="P14" s="18">
        <v>2017</v>
      </c>
    </row>
    <row r="15" ht="42" customHeight="1" spans="1:16">
      <c r="A15" s="10">
        <v>12</v>
      </c>
      <c r="B15" s="11" t="s">
        <v>689</v>
      </c>
      <c r="C15" s="11" t="s">
        <v>655</v>
      </c>
      <c r="D15" s="12" t="s">
        <v>683</v>
      </c>
      <c r="E15" s="11" t="s">
        <v>688</v>
      </c>
      <c r="F15" s="11" t="s">
        <v>241</v>
      </c>
      <c r="G15" s="11" t="s">
        <v>241</v>
      </c>
      <c r="H15" s="11" t="s">
        <v>17</v>
      </c>
      <c r="I15" s="11" t="s">
        <v>1154</v>
      </c>
      <c r="J15" s="11" t="s">
        <v>241</v>
      </c>
      <c r="K15" s="12">
        <v>100</v>
      </c>
      <c r="L15" s="12">
        <v>40</v>
      </c>
      <c r="M15" s="12">
        <v>50</v>
      </c>
      <c r="N15" s="11" t="s">
        <v>683</v>
      </c>
      <c r="O15" s="12" t="s">
        <v>1155</v>
      </c>
      <c r="P15" s="18">
        <v>2016</v>
      </c>
    </row>
    <row r="16" ht="42" customHeight="1" spans="1:16">
      <c r="A16" s="10">
        <v>13</v>
      </c>
      <c r="B16" s="11" t="s">
        <v>689</v>
      </c>
      <c r="C16" s="13" t="s">
        <v>655</v>
      </c>
      <c r="D16" s="14" t="s">
        <v>683</v>
      </c>
      <c r="E16" s="11" t="s">
        <v>688</v>
      </c>
      <c r="F16" s="11" t="s">
        <v>241</v>
      </c>
      <c r="G16" s="11" t="s">
        <v>241</v>
      </c>
      <c r="H16" s="11" t="s">
        <v>17</v>
      </c>
      <c r="I16" s="18"/>
      <c r="J16" s="18"/>
      <c r="K16" s="21">
        <v>100</v>
      </c>
      <c r="L16" s="21" t="s">
        <v>1156</v>
      </c>
      <c r="M16" s="21">
        <v>40</v>
      </c>
      <c r="N16" s="18"/>
      <c r="O16" s="18"/>
      <c r="P16" s="18">
        <v>2015</v>
      </c>
    </row>
    <row r="17" ht="42" customHeight="1" spans="1:16">
      <c r="A17" s="10">
        <v>14</v>
      </c>
      <c r="B17" s="11" t="s">
        <v>691</v>
      </c>
      <c r="C17" s="14" t="s">
        <v>655</v>
      </c>
      <c r="D17" s="14" t="s">
        <v>683</v>
      </c>
      <c r="E17" s="15" t="s">
        <v>690</v>
      </c>
      <c r="F17" s="15" t="s">
        <v>241</v>
      </c>
      <c r="G17" s="15" t="s">
        <v>241</v>
      </c>
      <c r="H17" s="15" t="s">
        <v>462</v>
      </c>
      <c r="I17" s="15" t="s">
        <v>1154</v>
      </c>
      <c r="J17" s="15" t="s">
        <v>241</v>
      </c>
      <c r="K17" s="15">
        <v>80</v>
      </c>
      <c r="L17" s="15">
        <v>70</v>
      </c>
      <c r="M17" s="15">
        <v>10</v>
      </c>
      <c r="N17" s="20"/>
      <c r="O17" s="12" t="s">
        <v>1155</v>
      </c>
      <c r="P17" s="18">
        <v>2017</v>
      </c>
    </row>
    <row r="18" ht="42" customHeight="1" spans="1:16">
      <c r="A18" s="10">
        <v>15</v>
      </c>
      <c r="B18" s="11" t="s">
        <v>691</v>
      </c>
      <c r="C18" s="11" t="s">
        <v>655</v>
      </c>
      <c r="D18" s="12" t="s">
        <v>683</v>
      </c>
      <c r="E18" s="11" t="s">
        <v>690</v>
      </c>
      <c r="F18" s="11" t="s">
        <v>241</v>
      </c>
      <c r="G18" s="11" t="s">
        <v>241</v>
      </c>
      <c r="H18" s="11" t="s">
        <v>17</v>
      </c>
      <c r="I18" s="11" t="s">
        <v>1154</v>
      </c>
      <c r="J18" s="11" t="s">
        <v>241</v>
      </c>
      <c r="K18" s="12">
        <v>80</v>
      </c>
      <c r="L18" s="12">
        <v>40</v>
      </c>
      <c r="M18" s="12">
        <v>30</v>
      </c>
      <c r="N18" s="11" t="s">
        <v>683</v>
      </c>
      <c r="O18" s="12" t="s">
        <v>1155</v>
      </c>
      <c r="P18" s="18">
        <v>2016</v>
      </c>
    </row>
    <row r="19" ht="42" customHeight="1" spans="1:16">
      <c r="A19" s="10">
        <v>16</v>
      </c>
      <c r="B19" s="15" t="s">
        <v>1166</v>
      </c>
      <c r="C19" s="14" t="s">
        <v>655</v>
      </c>
      <c r="D19" s="14" t="s">
        <v>683</v>
      </c>
      <c r="E19" s="15" t="s">
        <v>1167</v>
      </c>
      <c r="F19" s="15" t="s">
        <v>70</v>
      </c>
      <c r="G19" s="15" t="s">
        <v>70</v>
      </c>
      <c r="H19" s="15" t="s">
        <v>446</v>
      </c>
      <c r="I19" s="15" t="s">
        <v>1154</v>
      </c>
      <c r="J19" s="15" t="s">
        <v>70</v>
      </c>
      <c r="K19" s="15">
        <v>200</v>
      </c>
      <c r="L19" s="15">
        <v>56</v>
      </c>
      <c r="M19" s="15">
        <v>104</v>
      </c>
      <c r="N19" s="20"/>
      <c r="O19" s="12" t="s">
        <v>1155</v>
      </c>
      <c r="P19" s="18">
        <v>2017</v>
      </c>
    </row>
    <row r="20" ht="42" customHeight="1" spans="1:16">
      <c r="A20" s="10">
        <v>17</v>
      </c>
      <c r="B20" s="15" t="s">
        <v>1166</v>
      </c>
      <c r="C20" s="11" t="s">
        <v>655</v>
      </c>
      <c r="D20" s="12" t="s">
        <v>683</v>
      </c>
      <c r="E20" s="15" t="s">
        <v>1167</v>
      </c>
      <c r="F20" s="15" t="s">
        <v>70</v>
      </c>
      <c r="G20" s="15" t="s">
        <v>70</v>
      </c>
      <c r="H20" s="15" t="s">
        <v>446</v>
      </c>
      <c r="I20" s="15" t="s">
        <v>1154</v>
      </c>
      <c r="J20" s="15" t="s">
        <v>70</v>
      </c>
      <c r="K20" s="15">
        <v>200</v>
      </c>
      <c r="L20" s="15" t="s">
        <v>1156</v>
      </c>
      <c r="M20" s="15">
        <v>56</v>
      </c>
      <c r="N20" s="11" t="s">
        <v>1168</v>
      </c>
      <c r="O20" s="18" t="s">
        <v>1169</v>
      </c>
      <c r="P20" s="18">
        <v>2016</v>
      </c>
    </row>
    <row r="21" ht="42" customHeight="1" spans="1:16">
      <c r="A21" s="10">
        <v>18</v>
      </c>
      <c r="B21" s="15" t="s">
        <v>687</v>
      </c>
      <c r="C21" s="14" t="s">
        <v>655</v>
      </c>
      <c r="D21" s="14" t="s">
        <v>683</v>
      </c>
      <c r="E21" s="15" t="s">
        <v>686</v>
      </c>
      <c r="F21" s="15" t="s">
        <v>241</v>
      </c>
      <c r="G21" s="15" t="s">
        <v>241</v>
      </c>
      <c r="H21" s="15" t="s">
        <v>446</v>
      </c>
      <c r="I21" s="15" t="s">
        <v>1154</v>
      </c>
      <c r="J21" s="15" t="s">
        <v>241</v>
      </c>
      <c r="K21" s="15">
        <v>60</v>
      </c>
      <c r="L21" s="15">
        <v>30</v>
      </c>
      <c r="M21" s="15">
        <v>30</v>
      </c>
      <c r="N21" s="20"/>
      <c r="O21" s="12" t="s">
        <v>1155</v>
      </c>
      <c r="P21" s="18">
        <v>2017</v>
      </c>
    </row>
    <row r="22" ht="42" customHeight="1" spans="1:16">
      <c r="A22" s="10">
        <v>19</v>
      </c>
      <c r="B22" s="15" t="s">
        <v>687</v>
      </c>
      <c r="C22" s="11" t="s">
        <v>655</v>
      </c>
      <c r="D22" s="12" t="s">
        <v>683</v>
      </c>
      <c r="E22" s="15" t="s">
        <v>686</v>
      </c>
      <c r="F22" s="15" t="s">
        <v>241</v>
      </c>
      <c r="G22" s="15" t="s">
        <v>241</v>
      </c>
      <c r="H22" s="15" t="s">
        <v>446</v>
      </c>
      <c r="I22" s="15" t="s">
        <v>1154</v>
      </c>
      <c r="J22" s="15" t="s">
        <v>241</v>
      </c>
      <c r="K22" s="15">
        <v>60</v>
      </c>
      <c r="L22" s="15" t="s">
        <v>1156</v>
      </c>
      <c r="M22" s="15">
        <v>30</v>
      </c>
      <c r="N22" s="11" t="s">
        <v>1168</v>
      </c>
      <c r="O22" s="18" t="s">
        <v>1169</v>
      </c>
      <c r="P22" s="18">
        <v>2016</v>
      </c>
    </row>
    <row r="23" ht="42" customHeight="1" spans="1:16">
      <c r="A23" s="10">
        <v>20</v>
      </c>
      <c r="B23" s="15" t="s">
        <v>707</v>
      </c>
      <c r="C23" s="14" t="s">
        <v>655</v>
      </c>
      <c r="D23" s="14" t="s">
        <v>683</v>
      </c>
      <c r="E23" s="15" t="s">
        <v>706</v>
      </c>
      <c r="F23" s="15" t="s">
        <v>643</v>
      </c>
      <c r="G23" s="15" t="s">
        <v>643</v>
      </c>
      <c r="H23" s="15" t="s">
        <v>446</v>
      </c>
      <c r="I23" s="15" t="s">
        <v>1154</v>
      </c>
      <c r="J23" s="15" t="s">
        <v>643</v>
      </c>
      <c r="K23" s="15">
        <v>190</v>
      </c>
      <c r="L23" s="15">
        <v>30</v>
      </c>
      <c r="M23" s="15">
        <v>150</v>
      </c>
      <c r="N23" s="20"/>
      <c r="O23" s="12" t="s">
        <v>1155</v>
      </c>
      <c r="P23" s="18">
        <v>2017</v>
      </c>
    </row>
    <row r="24" ht="42" customHeight="1" spans="1:16">
      <c r="A24" s="10">
        <v>21</v>
      </c>
      <c r="B24" s="15" t="s">
        <v>707</v>
      </c>
      <c r="C24" s="11" t="s">
        <v>655</v>
      </c>
      <c r="D24" s="12" t="s">
        <v>683</v>
      </c>
      <c r="E24" s="15" t="s">
        <v>706</v>
      </c>
      <c r="F24" s="15" t="s">
        <v>643</v>
      </c>
      <c r="G24" s="15" t="s">
        <v>643</v>
      </c>
      <c r="H24" s="15" t="s">
        <v>446</v>
      </c>
      <c r="I24" s="15" t="s">
        <v>1154</v>
      </c>
      <c r="J24" s="15" t="s">
        <v>643</v>
      </c>
      <c r="K24" s="15">
        <v>190</v>
      </c>
      <c r="L24" s="15" t="s">
        <v>1156</v>
      </c>
      <c r="M24" s="15">
        <v>30</v>
      </c>
      <c r="N24" s="15" t="s">
        <v>1170</v>
      </c>
      <c r="O24" s="18" t="s">
        <v>1171</v>
      </c>
      <c r="P24" s="18">
        <v>2016</v>
      </c>
    </row>
    <row r="25" ht="42" customHeight="1" spans="1:16">
      <c r="A25" s="10">
        <v>22</v>
      </c>
      <c r="B25" s="11" t="s">
        <v>1172</v>
      </c>
      <c r="C25" s="11" t="s">
        <v>655</v>
      </c>
      <c r="D25" s="12" t="s">
        <v>656</v>
      </c>
      <c r="E25" s="11" t="s">
        <v>1173</v>
      </c>
      <c r="F25" s="11" t="s">
        <v>1082</v>
      </c>
      <c r="G25" s="11" t="s">
        <v>1174</v>
      </c>
      <c r="H25" s="11" t="s">
        <v>462</v>
      </c>
      <c r="I25" s="11" t="s">
        <v>1154</v>
      </c>
      <c r="J25" s="11" t="s">
        <v>1161</v>
      </c>
      <c r="K25" s="12">
        <v>200</v>
      </c>
      <c r="L25" s="12">
        <v>120</v>
      </c>
      <c r="M25" s="12">
        <v>80</v>
      </c>
      <c r="N25" s="20" t="s">
        <v>656</v>
      </c>
      <c r="O25" s="12" t="s">
        <v>1155</v>
      </c>
      <c r="P25" s="18">
        <v>2016</v>
      </c>
    </row>
    <row r="26" ht="42" customHeight="1" spans="1:16">
      <c r="A26" s="10">
        <v>23</v>
      </c>
      <c r="B26" s="11" t="s">
        <v>1172</v>
      </c>
      <c r="C26" s="13" t="s">
        <v>655</v>
      </c>
      <c r="D26" s="14" t="s">
        <v>656</v>
      </c>
      <c r="E26" s="11" t="s">
        <v>1173</v>
      </c>
      <c r="F26" s="11" t="s">
        <v>1082</v>
      </c>
      <c r="G26" s="11" t="s">
        <v>1174</v>
      </c>
      <c r="H26" s="11" t="s">
        <v>462</v>
      </c>
      <c r="I26" s="18"/>
      <c r="J26" s="18"/>
      <c r="K26" s="22">
        <v>200</v>
      </c>
      <c r="L26" s="22" t="s">
        <v>1156</v>
      </c>
      <c r="M26" s="22">
        <v>120</v>
      </c>
      <c r="N26" s="18"/>
      <c r="O26" s="18"/>
      <c r="P26" s="18">
        <v>2015</v>
      </c>
    </row>
    <row r="27" ht="42" customHeight="1" spans="1:16">
      <c r="A27" s="10">
        <v>24</v>
      </c>
      <c r="B27" s="11" t="s">
        <v>1175</v>
      </c>
      <c r="C27" s="11" t="s">
        <v>655</v>
      </c>
      <c r="D27" s="12" t="s">
        <v>656</v>
      </c>
      <c r="E27" s="11" t="s">
        <v>1176</v>
      </c>
      <c r="F27" s="11" t="s">
        <v>578</v>
      </c>
      <c r="G27" s="11" t="s">
        <v>578</v>
      </c>
      <c r="H27" s="11" t="s">
        <v>17</v>
      </c>
      <c r="I27" s="11" t="s">
        <v>1154</v>
      </c>
      <c r="J27" s="11" t="s">
        <v>1161</v>
      </c>
      <c r="K27" s="12">
        <v>200</v>
      </c>
      <c r="L27" s="12">
        <v>120</v>
      </c>
      <c r="M27" s="12">
        <v>80</v>
      </c>
      <c r="N27" s="20" t="s">
        <v>656</v>
      </c>
      <c r="O27" s="12" t="s">
        <v>1155</v>
      </c>
      <c r="P27" s="18">
        <v>2016</v>
      </c>
    </row>
    <row r="28" ht="42" customHeight="1" spans="1:16">
      <c r="A28" s="10">
        <v>25</v>
      </c>
      <c r="B28" s="11" t="s">
        <v>1175</v>
      </c>
      <c r="C28" s="13" t="s">
        <v>655</v>
      </c>
      <c r="D28" s="14" t="s">
        <v>656</v>
      </c>
      <c r="E28" s="11" t="s">
        <v>1176</v>
      </c>
      <c r="F28" s="11" t="s">
        <v>578</v>
      </c>
      <c r="G28" s="11" t="s">
        <v>578</v>
      </c>
      <c r="H28" s="11" t="s">
        <v>17</v>
      </c>
      <c r="I28" s="18"/>
      <c r="J28" s="18"/>
      <c r="K28" s="23">
        <v>200</v>
      </c>
      <c r="L28" s="23"/>
      <c r="M28" s="11">
        <v>120</v>
      </c>
      <c r="N28" s="18"/>
      <c r="O28" s="18"/>
      <c r="P28" s="18">
        <v>2015</v>
      </c>
    </row>
    <row r="29" ht="42" customHeight="1" spans="1:16">
      <c r="A29" s="10">
        <v>26</v>
      </c>
      <c r="B29" s="11" t="s">
        <v>1177</v>
      </c>
      <c r="C29" s="11" t="s">
        <v>655</v>
      </c>
      <c r="D29" s="12" t="s">
        <v>656</v>
      </c>
      <c r="E29" s="11" t="s">
        <v>675</v>
      </c>
      <c r="F29" s="11" t="s">
        <v>556</v>
      </c>
      <c r="G29" s="11" t="s">
        <v>1020</v>
      </c>
      <c r="H29" s="11" t="s">
        <v>17</v>
      </c>
      <c r="I29" s="11" t="s">
        <v>1178</v>
      </c>
      <c r="J29" s="11" t="s">
        <v>1179</v>
      </c>
      <c r="K29" s="24">
        <v>180</v>
      </c>
      <c r="L29" s="24">
        <v>80</v>
      </c>
      <c r="M29" s="24">
        <v>100</v>
      </c>
      <c r="N29" s="11" t="s">
        <v>656</v>
      </c>
      <c r="O29" s="12" t="s">
        <v>1155</v>
      </c>
      <c r="P29" s="18">
        <v>2016</v>
      </c>
    </row>
    <row r="30" ht="42" customHeight="1" spans="1:16">
      <c r="A30" s="10">
        <v>27</v>
      </c>
      <c r="B30" s="11" t="s">
        <v>1177</v>
      </c>
      <c r="C30" s="13" t="s">
        <v>655</v>
      </c>
      <c r="D30" s="14" t="s">
        <v>656</v>
      </c>
      <c r="E30" s="11" t="s">
        <v>675</v>
      </c>
      <c r="F30" s="11" t="s">
        <v>556</v>
      </c>
      <c r="G30" s="11" t="s">
        <v>1020</v>
      </c>
      <c r="H30" s="11" t="s">
        <v>17</v>
      </c>
      <c r="I30" s="18"/>
      <c r="J30" s="18"/>
      <c r="K30" s="21">
        <v>180</v>
      </c>
      <c r="L30" s="21" t="s">
        <v>1156</v>
      </c>
      <c r="M30" s="21">
        <v>80</v>
      </c>
      <c r="N30" s="18"/>
      <c r="O30" s="18"/>
      <c r="P30" s="18">
        <v>2015</v>
      </c>
    </row>
    <row r="31" ht="42" customHeight="1" spans="1:16">
      <c r="A31" s="10">
        <v>28</v>
      </c>
      <c r="B31" s="15" t="s">
        <v>658</v>
      </c>
      <c r="C31" s="14" t="s">
        <v>655</v>
      </c>
      <c r="D31" s="14" t="s">
        <v>656</v>
      </c>
      <c r="E31" s="15" t="s">
        <v>657</v>
      </c>
      <c r="F31" s="15" t="s">
        <v>547</v>
      </c>
      <c r="G31" s="15" t="s">
        <v>547</v>
      </c>
      <c r="H31" s="15" t="s">
        <v>446</v>
      </c>
      <c r="I31" s="15" t="s">
        <v>1154</v>
      </c>
      <c r="J31" s="15" t="s">
        <v>1161</v>
      </c>
      <c r="K31" s="15">
        <v>150</v>
      </c>
      <c r="L31" s="15">
        <v>29</v>
      </c>
      <c r="M31" s="15">
        <v>121</v>
      </c>
      <c r="N31" s="20"/>
      <c r="O31" s="12" t="s">
        <v>1155</v>
      </c>
      <c r="P31" s="18">
        <v>2017</v>
      </c>
    </row>
    <row r="32" ht="42" customHeight="1" spans="1:16">
      <c r="A32" s="10">
        <v>29</v>
      </c>
      <c r="B32" s="15" t="s">
        <v>658</v>
      </c>
      <c r="C32" s="11" t="s">
        <v>655</v>
      </c>
      <c r="D32" s="12" t="s">
        <v>656</v>
      </c>
      <c r="E32" s="15" t="s">
        <v>657</v>
      </c>
      <c r="F32" s="15" t="s">
        <v>547</v>
      </c>
      <c r="G32" s="15" t="s">
        <v>547</v>
      </c>
      <c r="H32" s="15" t="s">
        <v>446</v>
      </c>
      <c r="I32" s="15" t="s">
        <v>1154</v>
      </c>
      <c r="J32" s="15" t="s">
        <v>1161</v>
      </c>
      <c r="K32" s="15">
        <v>150</v>
      </c>
      <c r="L32" s="15" t="s">
        <v>1156</v>
      </c>
      <c r="M32" s="15">
        <v>29</v>
      </c>
      <c r="N32" s="11" t="s">
        <v>1180</v>
      </c>
      <c r="O32" s="18" t="s">
        <v>1169</v>
      </c>
      <c r="P32" s="18">
        <v>2016</v>
      </c>
    </row>
    <row r="33" ht="42" customHeight="1" spans="1:16">
      <c r="A33" s="10">
        <v>30</v>
      </c>
      <c r="B33" s="15" t="s">
        <v>1181</v>
      </c>
      <c r="C33" s="14" t="s">
        <v>655</v>
      </c>
      <c r="D33" s="14" t="s">
        <v>656</v>
      </c>
      <c r="E33" s="15" t="s">
        <v>1182</v>
      </c>
      <c r="F33" s="15" t="s">
        <v>1183</v>
      </c>
      <c r="G33" s="15" t="s">
        <v>1184</v>
      </c>
      <c r="H33" s="15" t="s">
        <v>446</v>
      </c>
      <c r="I33" s="15" t="s">
        <v>1178</v>
      </c>
      <c r="J33" s="15" t="s">
        <v>1185</v>
      </c>
      <c r="K33" s="15">
        <v>120</v>
      </c>
      <c r="L33" s="15">
        <v>51</v>
      </c>
      <c r="M33" s="15">
        <v>69</v>
      </c>
      <c r="N33" s="20"/>
      <c r="O33" s="12" t="s">
        <v>1155</v>
      </c>
      <c r="P33" s="18">
        <v>2017</v>
      </c>
    </row>
    <row r="34" ht="42" customHeight="1" spans="1:16">
      <c r="A34" s="10">
        <v>31</v>
      </c>
      <c r="B34" s="15" t="s">
        <v>1181</v>
      </c>
      <c r="C34" s="11" t="s">
        <v>655</v>
      </c>
      <c r="D34" s="12" t="s">
        <v>656</v>
      </c>
      <c r="E34" s="15" t="s">
        <v>1182</v>
      </c>
      <c r="F34" s="15" t="s">
        <v>1183</v>
      </c>
      <c r="G34" s="15" t="s">
        <v>1184</v>
      </c>
      <c r="H34" s="15" t="s">
        <v>446</v>
      </c>
      <c r="I34" s="15" t="s">
        <v>1178</v>
      </c>
      <c r="J34" s="15" t="s">
        <v>1185</v>
      </c>
      <c r="K34" s="15">
        <v>120</v>
      </c>
      <c r="L34" s="15" t="s">
        <v>1156</v>
      </c>
      <c r="M34" s="15">
        <v>51</v>
      </c>
      <c r="N34" s="11" t="s">
        <v>1180</v>
      </c>
      <c r="O34" s="18" t="s">
        <v>1169</v>
      </c>
      <c r="P34" s="18">
        <v>2016</v>
      </c>
    </row>
    <row r="35" ht="42" customHeight="1" spans="1:16">
      <c r="A35" s="10">
        <v>32</v>
      </c>
      <c r="B35" s="15" t="s">
        <v>1186</v>
      </c>
      <c r="C35" s="14" t="s">
        <v>655</v>
      </c>
      <c r="D35" s="14" t="s">
        <v>656</v>
      </c>
      <c r="E35" s="15" t="s">
        <v>1187</v>
      </c>
      <c r="F35" s="15" t="s">
        <v>643</v>
      </c>
      <c r="G35" s="15" t="s">
        <v>643</v>
      </c>
      <c r="H35" s="15" t="s">
        <v>446</v>
      </c>
      <c r="I35" s="15" t="s">
        <v>1154</v>
      </c>
      <c r="J35" s="15" t="s">
        <v>643</v>
      </c>
      <c r="K35" s="15">
        <v>190</v>
      </c>
      <c r="L35" s="15">
        <v>50</v>
      </c>
      <c r="M35" s="15">
        <v>110</v>
      </c>
      <c r="N35" s="20"/>
      <c r="O35" s="12" t="s">
        <v>1155</v>
      </c>
      <c r="P35" s="18">
        <v>2017</v>
      </c>
    </row>
    <row r="36" ht="42" customHeight="1" spans="1:16">
      <c r="A36" s="10">
        <v>33</v>
      </c>
      <c r="B36" s="15" t="s">
        <v>1186</v>
      </c>
      <c r="C36" s="11" t="s">
        <v>655</v>
      </c>
      <c r="D36" s="15" t="s">
        <v>656</v>
      </c>
      <c r="E36" s="15" t="s">
        <v>1187</v>
      </c>
      <c r="F36" s="15" t="s">
        <v>643</v>
      </c>
      <c r="G36" s="15" t="s">
        <v>643</v>
      </c>
      <c r="H36" s="15" t="s">
        <v>446</v>
      </c>
      <c r="I36" s="15" t="s">
        <v>1154</v>
      </c>
      <c r="J36" s="15" t="s">
        <v>643</v>
      </c>
      <c r="K36" s="15">
        <v>190</v>
      </c>
      <c r="L36" s="15" t="s">
        <v>1156</v>
      </c>
      <c r="M36" s="15">
        <v>50</v>
      </c>
      <c r="N36" s="15" t="s">
        <v>1180</v>
      </c>
      <c r="O36" s="18" t="s">
        <v>1171</v>
      </c>
      <c r="P36" s="18">
        <v>2016</v>
      </c>
    </row>
    <row r="37" ht="42" customHeight="1" spans="1:16">
      <c r="A37" s="10">
        <v>34</v>
      </c>
      <c r="B37" s="15" t="s">
        <v>662</v>
      </c>
      <c r="C37" s="11" t="s">
        <v>655</v>
      </c>
      <c r="D37" s="15" t="s">
        <v>656</v>
      </c>
      <c r="E37" s="15" t="s">
        <v>661</v>
      </c>
      <c r="F37" s="15" t="s">
        <v>547</v>
      </c>
      <c r="G37" s="15" t="s">
        <v>547</v>
      </c>
      <c r="H37" s="15" t="s">
        <v>446</v>
      </c>
      <c r="I37" s="15" t="s">
        <v>1178</v>
      </c>
      <c r="J37" s="15" t="s">
        <v>1179</v>
      </c>
      <c r="K37" s="15">
        <v>170</v>
      </c>
      <c r="L37" s="15" t="s">
        <v>1156</v>
      </c>
      <c r="M37" s="15">
        <v>70</v>
      </c>
      <c r="N37" s="15" t="s">
        <v>1180</v>
      </c>
      <c r="O37" s="18" t="s">
        <v>1171</v>
      </c>
      <c r="P37" s="18">
        <v>2016</v>
      </c>
    </row>
    <row r="38" ht="42" customHeight="1" spans="1:16">
      <c r="A38" s="10">
        <v>35</v>
      </c>
      <c r="B38" s="15" t="s">
        <v>666</v>
      </c>
      <c r="C38" s="11" t="s">
        <v>655</v>
      </c>
      <c r="D38" s="15" t="s">
        <v>656</v>
      </c>
      <c r="E38" s="15" t="s">
        <v>665</v>
      </c>
      <c r="F38" s="15" t="s">
        <v>547</v>
      </c>
      <c r="G38" s="15" t="s">
        <v>547</v>
      </c>
      <c r="H38" s="15" t="s">
        <v>446</v>
      </c>
      <c r="I38" s="15" t="s">
        <v>1178</v>
      </c>
      <c r="J38" s="15" t="s">
        <v>1179</v>
      </c>
      <c r="K38" s="15">
        <v>120</v>
      </c>
      <c r="L38" s="15" t="s">
        <v>1156</v>
      </c>
      <c r="M38" s="15">
        <v>60</v>
      </c>
      <c r="N38" s="15" t="s">
        <v>1180</v>
      </c>
      <c r="O38" s="18" t="s">
        <v>1171</v>
      </c>
      <c r="P38" s="18">
        <v>2016</v>
      </c>
    </row>
    <row r="39" ht="42" customHeight="1" spans="1:16">
      <c r="A39" s="10">
        <v>36</v>
      </c>
      <c r="B39" s="15" t="s">
        <v>664</v>
      </c>
      <c r="C39" s="11" t="s">
        <v>655</v>
      </c>
      <c r="D39" s="15" t="s">
        <v>656</v>
      </c>
      <c r="E39" s="15" t="s">
        <v>663</v>
      </c>
      <c r="F39" s="15" t="s">
        <v>547</v>
      </c>
      <c r="G39" s="15" t="s">
        <v>547</v>
      </c>
      <c r="H39" s="15" t="s">
        <v>446</v>
      </c>
      <c r="I39" s="15" t="s">
        <v>1178</v>
      </c>
      <c r="J39" s="15" t="s">
        <v>1179</v>
      </c>
      <c r="K39" s="15">
        <v>115</v>
      </c>
      <c r="L39" s="15" t="s">
        <v>1156</v>
      </c>
      <c r="M39" s="15">
        <v>70</v>
      </c>
      <c r="N39" s="15" t="s">
        <v>1180</v>
      </c>
      <c r="O39" s="18" t="s">
        <v>1171</v>
      </c>
      <c r="P39" s="18">
        <v>2016</v>
      </c>
    </row>
    <row r="40" ht="42" customHeight="1" spans="1:16">
      <c r="A40" s="10">
        <v>37</v>
      </c>
      <c r="B40" s="15" t="s">
        <v>660</v>
      </c>
      <c r="C40" s="11" t="s">
        <v>655</v>
      </c>
      <c r="D40" s="15" t="s">
        <v>656</v>
      </c>
      <c r="E40" s="15" t="s">
        <v>659</v>
      </c>
      <c r="F40" s="15" t="s">
        <v>547</v>
      </c>
      <c r="G40" s="15" t="s">
        <v>547</v>
      </c>
      <c r="H40" s="15" t="s">
        <v>446</v>
      </c>
      <c r="I40" s="15" t="s">
        <v>1178</v>
      </c>
      <c r="J40" s="15" t="s">
        <v>1179</v>
      </c>
      <c r="K40" s="15">
        <v>155</v>
      </c>
      <c r="L40" s="15" t="s">
        <v>1156</v>
      </c>
      <c r="M40" s="15">
        <v>75</v>
      </c>
      <c r="N40" s="15" t="s">
        <v>1180</v>
      </c>
      <c r="O40" s="18" t="s">
        <v>1171</v>
      </c>
      <c r="P40" s="18">
        <v>2016</v>
      </c>
    </row>
    <row r="41" ht="42" customHeight="1" spans="1:16">
      <c r="A41" s="10">
        <v>38</v>
      </c>
      <c r="B41" s="15" t="s">
        <v>672</v>
      </c>
      <c r="C41" s="11" t="s">
        <v>655</v>
      </c>
      <c r="D41" s="15" t="s">
        <v>656</v>
      </c>
      <c r="E41" s="15" t="s">
        <v>671</v>
      </c>
      <c r="F41" s="15" t="s">
        <v>556</v>
      </c>
      <c r="G41" s="15" t="s">
        <v>578</v>
      </c>
      <c r="H41" s="15" t="s">
        <v>446</v>
      </c>
      <c r="I41" s="15" t="s">
        <v>1178</v>
      </c>
      <c r="J41" s="15" t="s">
        <v>1179</v>
      </c>
      <c r="K41" s="15">
        <v>80</v>
      </c>
      <c r="L41" s="15" t="s">
        <v>1156</v>
      </c>
      <c r="M41" s="15">
        <v>50</v>
      </c>
      <c r="N41" s="15" t="s">
        <v>1180</v>
      </c>
      <c r="O41" s="18" t="s">
        <v>1171</v>
      </c>
      <c r="P41" s="18">
        <v>2016</v>
      </c>
    </row>
    <row r="42" ht="42" customHeight="1" spans="1:16">
      <c r="A42" s="10">
        <v>39</v>
      </c>
      <c r="B42" s="15" t="s">
        <v>680</v>
      </c>
      <c r="C42" s="11" t="s">
        <v>655</v>
      </c>
      <c r="D42" s="15" t="s">
        <v>656</v>
      </c>
      <c r="E42" s="15" t="s">
        <v>679</v>
      </c>
      <c r="F42" s="15" t="s">
        <v>556</v>
      </c>
      <c r="G42" s="15" t="s">
        <v>578</v>
      </c>
      <c r="H42" s="15" t="s">
        <v>446</v>
      </c>
      <c r="I42" s="15" t="s">
        <v>1178</v>
      </c>
      <c r="J42" s="15" t="s">
        <v>1179</v>
      </c>
      <c r="K42" s="15">
        <v>90</v>
      </c>
      <c r="L42" s="15" t="s">
        <v>1156</v>
      </c>
      <c r="M42" s="15">
        <v>50</v>
      </c>
      <c r="N42" s="15" t="s">
        <v>1180</v>
      </c>
      <c r="O42" s="18" t="s">
        <v>1171</v>
      </c>
      <c r="P42" s="18">
        <v>2016</v>
      </c>
    </row>
    <row r="43" ht="42" customHeight="1" spans="1:16">
      <c r="A43" s="10">
        <v>40</v>
      </c>
      <c r="B43" s="15" t="s">
        <v>670</v>
      </c>
      <c r="C43" s="11" t="s">
        <v>655</v>
      </c>
      <c r="D43" s="15" t="s">
        <v>656</v>
      </c>
      <c r="E43" s="15" t="s">
        <v>669</v>
      </c>
      <c r="F43" s="15" t="s">
        <v>556</v>
      </c>
      <c r="G43" s="15" t="s">
        <v>578</v>
      </c>
      <c r="H43" s="15" t="s">
        <v>446</v>
      </c>
      <c r="I43" s="15" t="s">
        <v>1178</v>
      </c>
      <c r="J43" s="15" t="s">
        <v>1179</v>
      </c>
      <c r="K43" s="15">
        <v>100</v>
      </c>
      <c r="L43" s="15" t="s">
        <v>1156</v>
      </c>
      <c r="M43" s="15">
        <v>60</v>
      </c>
      <c r="N43" s="15" t="s">
        <v>1180</v>
      </c>
      <c r="O43" s="18" t="s">
        <v>1171</v>
      </c>
      <c r="P43" s="18">
        <v>2016</v>
      </c>
    </row>
    <row r="44" ht="42" customHeight="1" spans="1:16">
      <c r="A44" s="10">
        <v>41</v>
      </c>
      <c r="B44" s="15" t="s">
        <v>674</v>
      </c>
      <c r="C44" s="11" t="s">
        <v>655</v>
      </c>
      <c r="D44" s="15" t="s">
        <v>656</v>
      </c>
      <c r="E44" s="15" t="s">
        <v>673</v>
      </c>
      <c r="F44" s="15" t="s">
        <v>556</v>
      </c>
      <c r="G44" s="15" t="s">
        <v>578</v>
      </c>
      <c r="H44" s="15" t="s">
        <v>446</v>
      </c>
      <c r="I44" s="15" t="s">
        <v>1178</v>
      </c>
      <c r="J44" s="15" t="s">
        <v>1179</v>
      </c>
      <c r="K44" s="15">
        <v>120</v>
      </c>
      <c r="L44" s="15" t="s">
        <v>1156</v>
      </c>
      <c r="M44" s="15">
        <v>60</v>
      </c>
      <c r="N44" s="15" t="s">
        <v>1180</v>
      </c>
      <c r="O44" s="18" t="s">
        <v>1171</v>
      </c>
      <c r="P44" s="18">
        <v>2016</v>
      </c>
    </row>
    <row r="45" ht="42" customHeight="1" spans="1:16">
      <c r="A45" s="10">
        <v>42</v>
      </c>
      <c r="B45" s="15" t="s">
        <v>727</v>
      </c>
      <c r="C45" s="14" t="s">
        <v>655</v>
      </c>
      <c r="D45" s="14" t="s">
        <v>1188</v>
      </c>
      <c r="E45" s="15" t="s">
        <v>726</v>
      </c>
      <c r="F45" s="15" t="s">
        <v>241</v>
      </c>
      <c r="G45" s="15" t="s">
        <v>241</v>
      </c>
      <c r="H45" s="15" t="s">
        <v>446</v>
      </c>
      <c r="I45" s="15" t="s">
        <v>1154</v>
      </c>
      <c r="J45" s="15" t="s">
        <v>241</v>
      </c>
      <c r="K45" s="15">
        <v>60</v>
      </c>
      <c r="L45" s="15">
        <v>30</v>
      </c>
      <c r="M45" s="15">
        <v>30</v>
      </c>
      <c r="N45" s="20"/>
      <c r="O45" s="12" t="s">
        <v>1155</v>
      </c>
      <c r="P45" s="18">
        <v>2017</v>
      </c>
    </row>
    <row r="46" ht="42" customHeight="1" spans="1:16">
      <c r="A46" s="10">
        <v>43</v>
      </c>
      <c r="B46" s="15" t="s">
        <v>735</v>
      </c>
      <c r="C46" s="15" t="s">
        <v>655</v>
      </c>
      <c r="D46" s="14" t="s">
        <v>1188</v>
      </c>
      <c r="E46" s="15" t="s">
        <v>734</v>
      </c>
      <c r="F46" s="15" t="s">
        <v>643</v>
      </c>
      <c r="G46" s="15" t="s">
        <v>643</v>
      </c>
      <c r="H46" s="15" t="s">
        <v>736</v>
      </c>
      <c r="I46" s="15" t="s">
        <v>1154</v>
      </c>
      <c r="J46" s="15" t="s">
        <v>643</v>
      </c>
      <c r="K46" s="14"/>
      <c r="L46" s="15">
        <v>120</v>
      </c>
      <c r="M46" s="15">
        <v>120</v>
      </c>
      <c r="N46" s="20"/>
      <c r="O46" s="18" t="s">
        <v>1169</v>
      </c>
      <c r="P46" s="18">
        <v>2017</v>
      </c>
    </row>
    <row r="47" ht="42" customHeight="1" spans="1:16">
      <c r="A47" s="10">
        <v>44</v>
      </c>
      <c r="B47" s="15" t="s">
        <v>731</v>
      </c>
      <c r="C47" s="15" t="s">
        <v>655</v>
      </c>
      <c r="D47" s="14" t="s">
        <v>1188</v>
      </c>
      <c r="E47" s="15" t="s">
        <v>730</v>
      </c>
      <c r="F47" s="15" t="s">
        <v>241</v>
      </c>
      <c r="G47" s="15" t="s">
        <v>241</v>
      </c>
      <c r="H47" s="15" t="s">
        <v>488</v>
      </c>
      <c r="I47" s="15" t="s">
        <v>1154</v>
      </c>
      <c r="J47" s="15" t="s">
        <v>241</v>
      </c>
      <c r="K47" s="14"/>
      <c r="L47" s="15">
        <v>120</v>
      </c>
      <c r="M47" s="15">
        <v>50</v>
      </c>
      <c r="N47" s="20"/>
      <c r="O47" s="18" t="s">
        <v>1169</v>
      </c>
      <c r="P47" s="18">
        <v>2017</v>
      </c>
    </row>
    <row r="48" s="2" customFormat="1" ht="42" customHeight="1" spans="1:16">
      <c r="A48" s="10">
        <v>45</v>
      </c>
      <c r="B48" s="13" t="s">
        <v>1189</v>
      </c>
      <c r="C48" s="13" t="s">
        <v>655</v>
      </c>
      <c r="D48" s="14" t="s">
        <v>757</v>
      </c>
      <c r="E48" s="13" t="s">
        <v>759</v>
      </c>
      <c r="F48" s="13" t="s">
        <v>758</v>
      </c>
      <c r="G48" s="13" t="s">
        <v>1190</v>
      </c>
      <c r="H48" s="13" t="s">
        <v>543</v>
      </c>
      <c r="I48" s="18"/>
      <c r="J48" s="18"/>
      <c r="K48" s="19">
        <v>60</v>
      </c>
      <c r="L48" s="12"/>
      <c r="M48" s="19">
        <v>30</v>
      </c>
      <c r="N48" s="18"/>
      <c r="O48" s="18"/>
      <c r="P48" s="18">
        <v>2015</v>
      </c>
    </row>
    <row r="49" ht="42" customHeight="1" spans="1:16">
      <c r="A49" s="10">
        <v>46</v>
      </c>
      <c r="B49" s="12" t="s">
        <v>1189</v>
      </c>
      <c r="C49" s="15" t="s">
        <v>874</v>
      </c>
      <c r="D49" s="15" t="s">
        <v>757</v>
      </c>
      <c r="E49" s="12" t="s">
        <v>759</v>
      </c>
      <c r="F49" s="12" t="s">
        <v>758</v>
      </c>
      <c r="G49" s="11" t="s">
        <v>1190</v>
      </c>
      <c r="H49" s="11" t="s">
        <v>543</v>
      </c>
      <c r="I49" s="11" t="s">
        <v>1178</v>
      </c>
      <c r="J49" s="11" t="s">
        <v>1191</v>
      </c>
      <c r="K49" s="24">
        <v>60</v>
      </c>
      <c r="L49" s="24">
        <v>50</v>
      </c>
      <c r="M49" s="24">
        <v>10</v>
      </c>
      <c r="N49" s="11" t="s">
        <v>1192</v>
      </c>
      <c r="O49" s="25" t="s">
        <v>1155</v>
      </c>
      <c r="P49" s="18">
        <v>2016</v>
      </c>
    </row>
    <row r="50" ht="42" customHeight="1" spans="1:16">
      <c r="A50" s="10">
        <v>47</v>
      </c>
      <c r="B50" s="13" t="s">
        <v>510</v>
      </c>
      <c r="C50" s="13" t="s">
        <v>456</v>
      </c>
      <c r="D50" s="13" t="s">
        <v>1193</v>
      </c>
      <c r="E50" s="13" t="s">
        <v>509</v>
      </c>
      <c r="F50" s="13" t="s">
        <v>241</v>
      </c>
      <c r="G50" s="13" t="s">
        <v>241</v>
      </c>
      <c r="H50" s="13" t="s">
        <v>24</v>
      </c>
      <c r="I50" s="18"/>
      <c r="J50" s="18"/>
      <c r="K50" s="19">
        <v>150</v>
      </c>
      <c r="L50" s="19"/>
      <c r="M50" s="19">
        <v>50</v>
      </c>
      <c r="N50" s="18"/>
      <c r="O50" s="18"/>
      <c r="P50" s="13">
        <v>2015</v>
      </c>
    </row>
    <row r="51" ht="42" customHeight="1" spans="1:16">
      <c r="A51" s="10">
        <v>48</v>
      </c>
      <c r="B51" s="11" t="s">
        <v>510</v>
      </c>
      <c r="C51" s="11" t="s">
        <v>456</v>
      </c>
      <c r="D51" s="12" t="s">
        <v>1194</v>
      </c>
      <c r="E51" s="11" t="s">
        <v>509</v>
      </c>
      <c r="F51" s="11" t="s">
        <v>241</v>
      </c>
      <c r="G51" s="11" t="s">
        <v>241</v>
      </c>
      <c r="H51" s="11" t="s">
        <v>24</v>
      </c>
      <c r="I51" s="11" t="s">
        <v>1154</v>
      </c>
      <c r="J51" s="11" t="s">
        <v>241</v>
      </c>
      <c r="K51" s="24">
        <v>150</v>
      </c>
      <c r="L51" s="24">
        <v>110</v>
      </c>
      <c r="M51" s="24">
        <v>40</v>
      </c>
      <c r="N51" s="11" t="s">
        <v>1195</v>
      </c>
      <c r="O51" s="12" t="s">
        <v>1155</v>
      </c>
      <c r="P51" s="18">
        <v>2016</v>
      </c>
    </row>
    <row r="52" ht="42" customHeight="1" spans="1:16">
      <c r="A52" s="10">
        <v>49</v>
      </c>
      <c r="B52" s="16" t="s">
        <v>497</v>
      </c>
      <c r="C52" s="17" t="s">
        <v>456</v>
      </c>
      <c r="D52" s="17" t="s">
        <v>1196</v>
      </c>
      <c r="E52" s="16" t="s">
        <v>496</v>
      </c>
      <c r="F52" s="16" t="s">
        <v>495</v>
      </c>
      <c r="G52" s="16" t="s">
        <v>1197</v>
      </c>
      <c r="H52" s="16" t="s">
        <v>488</v>
      </c>
      <c r="I52" s="16" t="s">
        <v>1178</v>
      </c>
      <c r="J52" s="16" t="s">
        <v>1179</v>
      </c>
      <c r="K52" s="16">
        <v>100</v>
      </c>
      <c r="L52" s="16" t="s">
        <v>1156</v>
      </c>
      <c r="M52" s="16">
        <v>50</v>
      </c>
      <c r="N52" s="26"/>
      <c r="O52" s="10" t="s">
        <v>1169</v>
      </c>
      <c r="P52" s="10">
        <v>2017</v>
      </c>
    </row>
    <row r="53" ht="42" customHeight="1" spans="1:16">
      <c r="A53" s="10">
        <v>50</v>
      </c>
      <c r="B53" s="16" t="s">
        <v>507</v>
      </c>
      <c r="C53" s="17" t="s">
        <v>456</v>
      </c>
      <c r="D53" s="17" t="s">
        <v>1194</v>
      </c>
      <c r="E53" s="16" t="s">
        <v>506</v>
      </c>
      <c r="F53" s="16" t="s">
        <v>241</v>
      </c>
      <c r="G53" s="16" t="s">
        <v>241</v>
      </c>
      <c r="H53" s="16" t="s">
        <v>508</v>
      </c>
      <c r="I53" s="16" t="s">
        <v>1154</v>
      </c>
      <c r="J53" s="16" t="s">
        <v>241</v>
      </c>
      <c r="K53" s="16">
        <v>1800</v>
      </c>
      <c r="L53" s="16">
        <v>350</v>
      </c>
      <c r="M53" s="16">
        <v>850</v>
      </c>
      <c r="N53" s="26"/>
      <c r="O53" s="27" t="s">
        <v>1155</v>
      </c>
      <c r="P53" s="10">
        <v>2017</v>
      </c>
    </row>
    <row r="54" ht="42" customHeight="1" spans="1:16">
      <c r="A54" s="10">
        <v>51</v>
      </c>
      <c r="B54" s="15" t="s">
        <v>507</v>
      </c>
      <c r="C54" s="11" t="s">
        <v>456</v>
      </c>
      <c r="D54" s="12" t="s">
        <v>1194</v>
      </c>
      <c r="E54" s="15" t="s">
        <v>506</v>
      </c>
      <c r="F54" s="15" t="s">
        <v>241</v>
      </c>
      <c r="G54" s="15" t="s">
        <v>241</v>
      </c>
      <c r="H54" s="15" t="s">
        <v>508</v>
      </c>
      <c r="I54" s="15" t="s">
        <v>1154</v>
      </c>
      <c r="J54" s="15" t="s">
        <v>241</v>
      </c>
      <c r="K54" s="15">
        <v>1800</v>
      </c>
      <c r="L54" s="15" t="s">
        <v>1156</v>
      </c>
      <c r="M54" s="15">
        <v>350</v>
      </c>
      <c r="N54" s="15" t="s">
        <v>1198</v>
      </c>
      <c r="O54" s="18" t="s">
        <v>1199</v>
      </c>
      <c r="P54" s="18">
        <v>2016</v>
      </c>
    </row>
    <row r="55" ht="42" customHeight="1" spans="1:16">
      <c r="A55" s="10">
        <v>52</v>
      </c>
      <c r="B55" s="16" t="s">
        <v>1200</v>
      </c>
      <c r="C55" s="17" t="s">
        <v>456</v>
      </c>
      <c r="D55" s="16" t="s">
        <v>1194</v>
      </c>
      <c r="E55" s="16" t="s">
        <v>1201</v>
      </c>
      <c r="F55" s="16" t="s">
        <v>854</v>
      </c>
      <c r="G55" s="16" t="s">
        <v>1165</v>
      </c>
      <c r="H55" s="16" t="s">
        <v>21</v>
      </c>
      <c r="I55" s="16" t="s">
        <v>1154</v>
      </c>
      <c r="J55" s="16" t="s">
        <v>1161</v>
      </c>
      <c r="K55" s="17"/>
      <c r="L55" s="16">
        <v>150</v>
      </c>
      <c r="M55" s="16">
        <v>80</v>
      </c>
      <c r="N55" s="26"/>
      <c r="O55" s="10" t="s">
        <v>1169</v>
      </c>
      <c r="P55" s="10">
        <v>2017</v>
      </c>
    </row>
    <row r="56" ht="42" customHeight="1" spans="1:16">
      <c r="A56" s="10">
        <v>53</v>
      </c>
      <c r="B56" s="16" t="s">
        <v>1202</v>
      </c>
      <c r="C56" s="17" t="s">
        <v>456</v>
      </c>
      <c r="D56" s="17" t="s">
        <v>1203</v>
      </c>
      <c r="E56" s="16" t="s">
        <v>1204</v>
      </c>
      <c r="F56" s="16" t="s">
        <v>1205</v>
      </c>
      <c r="G56" s="16" t="s">
        <v>1206</v>
      </c>
      <c r="H56" s="16" t="s">
        <v>462</v>
      </c>
      <c r="I56" s="16" t="s">
        <v>1154</v>
      </c>
      <c r="J56" s="16" t="s">
        <v>643</v>
      </c>
      <c r="K56" s="16">
        <v>100</v>
      </c>
      <c r="L56" s="16">
        <v>60</v>
      </c>
      <c r="M56" s="16">
        <v>40</v>
      </c>
      <c r="N56" s="26"/>
      <c r="O56" s="27" t="s">
        <v>1155</v>
      </c>
      <c r="P56" s="10">
        <v>2017</v>
      </c>
    </row>
    <row r="57" ht="42" customHeight="1" spans="1:16">
      <c r="A57" s="10">
        <v>54</v>
      </c>
      <c r="B57" s="11" t="s">
        <v>1202</v>
      </c>
      <c r="C57" s="11" t="s">
        <v>456</v>
      </c>
      <c r="D57" s="12" t="s">
        <v>1203</v>
      </c>
      <c r="E57" s="11" t="s">
        <v>1204</v>
      </c>
      <c r="F57" s="11" t="s">
        <v>1205</v>
      </c>
      <c r="G57" s="11" t="s">
        <v>643</v>
      </c>
      <c r="H57" s="11" t="s">
        <v>462</v>
      </c>
      <c r="I57" s="11" t="s">
        <v>1154</v>
      </c>
      <c r="J57" s="11" t="s">
        <v>1205</v>
      </c>
      <c r="K57" s="24">
        <v>100</v>
      </c>
      <c r="L57" s="24">
        <v>30</v>
      </c>
      <c r="M57" s="24">
        <v>30</v>
      </c>
      <c r="N57" s="11" t="s">
        <v>1207</v>
      </c>
      <c r="O57" s="12" t="s">
        <v>1155</v>
      </c>
      <c r="P57" s="18">
        <v>2016</v>
      </c>
    </row>
    <row r="58" ht="42" customHeight="1" spans="1:16">
      <c r="A58" s="10">
        <v>55</v>
      </c>
      <c r="B58" s="16" t="s">
        <v>478</v>
      </c>
      <c r="C58" s="17" t="s">
        <v>456</v>
      </c>
      <c r="D58" s="17" t="s">
        <v>1203</v>
      </c>
      <c r="E58" s="16" t="s">
        <v>477</v>
      </c>
      <c r="F58" s="16" t="s">
        <v>476</v>
      </c>
      <c r="G58" s="16" t="s">
        <v>1190</v>
      </c>
      <c r="H58" s="16" t="s">
        <v>462</v>
      </c>
      <c r="I58" s="16" t="s">
        <v>1178</v>
      </c>
      <c r="J58" s="16" t="s">
        <v>1191</v>
      </c>
      <c r="K58" s="16">
        <v>480</v>
      </c>
      <c r="L58" s="16">
        <v>290</v>
      </c>
      <c r="M58" s="16">
        <v>190</v>
      </c>
      <c r="N58" s="26"/>
      <c r="O58" s="27" t="s">
        <v>1155</v>
      </c>
      <c r="P58" s="10">
        <v>2017</v>
      </c>
    </row>
    <row r="59" ht="42" customHeight="1" spans="1:16">
      <c r="A59" s="10">
        <v>56</v>
      </c>
      <c r="B59" s="11" t="s">
        <v>478</v>
      </c>
      <c r="C59" s="11" t="s">
        <v>456</v>
      </c>
      <c r="D59" s="12" t="s">
        <v>1203</v>
      </c>
      <c r="E59" s="11" t="s">
        <v>477</v>
      </c>
      <c r="F59" s="11" t="s">
        <v>476</v>
      </c>
      <c r="G59" s="11" t="s">
        <v>1190</v>
      </c>
      <c r="H59" s="11" t="s">
        <v>462</v>
      </c>
      <c r="I59" s="11" t="s">
        <v>1178</v>
      </c>
      <c r="J59" s="11" t="s">
        <v>1191</v>
      </c>
      <c r="K59" s="24">
        <v>480</v>
      </c>
      <c r="L59" s="24">
        <v>40</v>
      </c>
      <c r="M59" s="24">
        <v>250</v>
      </c>
      <c r="N59" s="11" t="s">
        <v>1207</v>
      </c>
      <c r="O59" s="12" t="s">
        <v>1155</v>
      </c>
      <c r="P59" s="18">
        <v>2016</v>
      </c>
    </row>
    <row r="60" ht="42" customHeight="1" spans="1:16">
      <c r="A60" s="10">
        <v>57</v>
      </c>
      <c r="B60" s="16" t="s">
        <v>474</v>
      </c>
      <c r="C60" s="17" t="s">
        <v>456</v>
      </c>
      <c r="D60" s="17" t="s">
        <v>1203</v>
      </c>
      <c r="E60" s="16" t="s">
        <v>473</v>
      </c>
      <c r="F60" s="16" t="s">
        <v>472</v>
      </c>
      <c r="G60" s="16" t="s">
        <v>1190</v>
      </c>
      <c r="H60" s="16" t="s">
        <v>462</v>
      </c>
      <c r="I60" s="16" t="s">
        <v>1178</v>
      </c>
      <c r="J60" s="16" t="s">
        <v>1191</v>
      </c>
      <c r="K60" s="16">
        <v>300</v>
      </c>
      <c r="L60" s="16">
        <v>180</v>
      </c>
      <c r="M60" s="16">
        <v>120</v>
      </c>
      <c r="N60" s="26"/>
      <c r="O60" s="27" t="s">
        <v>1155</v>
      </c>
      <c r="P60" s="10">
        <v>2017</v>
      </c>
    </row>
    <row r="61" ht="42" customHeight="1" spans="1:16">
      <c r="A61" s="10">
        <v>58</v>
      </c>
      <c r="B61" s="11" t="s">
        <v>474</v>
      </c>
      <c r="C61" s="11" t="s">
        <v>456</v>
      </c>
      <c r="D61" s="12" t="s">
        <v>1203</v>
      </c>
      <c r="E61" s="11" t="s">
        <v>473</v>
      </c>
      <c r="F61" s="11" t="s">
        <v>472</v>
      </c>
      <c r="G61" s="11" t="s">
        <v>1190</v>
      </c>
      <c r="H61" s="11" t="s">
        <v>462</v>
      </c>
      <c r="I61" s="11" t="s">
        <v>1178</v>
      </c>
      <c r="J61" s="11" t="s">
        <v>1191</v>
      </c>
      <c r="K61" s="24">
        <v>300</v>
      </c>
      <c r="L61" s="24">
        <v>40</v>
      </c>
      <c r="M61" s="24">
        <v>140</v>
      </c>
      <c r="N61" s="11" t="s">
        <v>1207</v>
      </c>
      <c r="O61" s="12" t="s">
        <v>1155</v>
      </c>
      <c r="P61" s="18">
        <v>2016</v>
      </c>
    </row>
    <row r="62" ht="42" customHeight="1" spans="1:16">
      <c r="A62" s="10">
        <v>59</v>
      </c>
      <c r="B62" s="16" t="s">
        <v>1208</v>
      </c>
      <c r="C62" s="17" t="s">
        <v>456</v>
      </c>
      <c r="D62" s="17" t="s">
        <v>1203</v>
      </c>
      <c r="E62" s="16" t="s">
        <v>1209</v>
      </c>
      <c r="F62" s="16" t="s">
        <v>1056</v>
      </c>
      <c r="G62" s="16" t="s">
        <v>1210</v>
      </c>
      <c r="H62" s="16" t="s">
        <v>446</v>
      </c>
      <c r="I62" s="16" t="s">
        <v>1154</v>
      </c>
      <c r="J62" s="16" t="s">
        <v>1161</v>
      </c>
      <c r="K62" s="16">
        <v>300</v>
      </c>
      <c r="L62" s="16">
        <v>50</v>
      </c>
      <c r="M62" s="16">
        <v>250</v>
      </c>
      <c r="N62" s="26"/>
      <c r="O62" s="27" t="s">
        <v>1155</v>
      </c>
      <c r="P62" s="10">
        <v>2017</v>
      </c>
    </row>
    <row r="63" ht="42" customHeight="1" spans="1:16">
      <c r="A63" s="10">
        <v>60</v>
      </c>
      <c r="B63" s="15" t="s">
        <v>1208</v>
      </c>
      <c r="C63" s="11" t="s">
        <v>456</v>
      </c>
      <c r="D63" s="12" t="s">
        <v>1203</v>
      </c>
      <c r="E63" s="15" t="s">
        <v>1209</v>
      </c>
      <c r="F63" s="15" t="s">
        <v>1056</v>
      </c>
      <c r="G63" s="15" t="s">
        <v>1210</v>
      </c>
      <c r="H63" s="15" t="s">
        <v>446</v>
      </c>
      <c r="I63" s="15" t="s">
        <v>1154</v>
      </c>
      <c r="J63" s="15" t="s">
        <v>1161</v>
      </c>
      <c r="K63" s="15">
        <v>300</v>
      </c>
      <c r="L63" s="15" t="s">
        <v>1156</v>
      </c>
      <c r="M63" s="15">
        <v>50</v>
      </c>
      <c r="N63" s="11" t="s">
        <v>1211</v>
      </c>
      <c r="O63" s="18" t="s">
        <v>1169</v>
      </c>
      <c r="P63" s="18">
        <v>2016</v>
      </c>
    </row>
    <row r="64" ht="42" customHeight="1" spans="1:16">
      <c r="A64" s="10">
        <v>61</v>
      </c>
      <c r="B64" s="16" t="s">
        <v>470</v>
      </c>
      <c r="C64" s="17" t="s">
        <v>456</v>
      </c>
      <c r="D64" s="17" t="s">
        <v>1203</v>
      </c>
      <c r="E64" s="16" t="s">
        <v>469</v>
      </c>
      <c r="F64" s="16" t="s">
        <v>468</v>
      </c>
      <c r="G64" s="16" t="s">
        <v>468</v>
      </c>
      <c r="H64" s="16" t="s">
        <v>446</v>
      </c>
      <c r="I64" s="16" t="s">
        <v>1154</v>
      </c>
      <c r="J64" s="16" t="s">
        <v>1161</v>
      </c>
      <c r="K64" s="16">
        <v>210</v>
      </c>
      <c r="L64" s="16">
        <v>50</v>
      </c>
      <c r="M64" s="16">
        <v>160</v>
      </c>
      <c r="N64" s="26"/>
      <c r="O64" s="27" t="s">
        <v>1155</v>
      </c>
      <c r="P64" s="10">
        <v>2017</v>
      </c>
    </row>
    <row r="65" ht="42" customHeight="1" spans="1:16">
      <c r="A65" s="10">
        <v>62</v>
      </c>
      <c r="B65" s="15" t="s">
        <v>470</v>
      </c>
      <c r="C65" s="11" t="s">
        <v>456</v>
      </c>
      <c r="D65" s="12" t="s">
        <v>1203</v>
      </c>
      <c r="E65" s="15" t="s">
        <v>469</v>
      </c>
      <c r="F65" s="15" t="s">
        <v>468</v>
      </c>
      <c r="G65" s="15" t="s">
        <v>468</v>
      </c>
      <c r="H65" s="15" t="s">
        <v>446</v>
      </c>
      <c r="I65" s="15" t="s">
        <v>1154</v>
      </c>
      <c r="J65" s="15" t="s">
        <v>1161</v>
      </c>
      <c r="K65" s="15">
        <v>210</v>
      </c>
      <c r="L65" s="15" t="s">
        <v>1156</v>
      </c>
      <c r="M65" s="15">
        <v>50</v>
      </c>
      <c r="N65" s="11" t="s">
        <v>1211</v>
      </c>
      <c r="O65" s="18" t="s">
        <v>1169</v>
      </c>
      <c r="P65" s="18">
        <v>2016</v>
      </c>
    </row>
    <row r="66" ht="42" customHeight="1" spans="1:16">
      <c r="A66" s="10">
        <v>63</v>
      </c>
      <c r="B66" s="16" t="s">
        <v>1212</v>
      </c>
      <c r="C66" s="17" t="s">
        <v>456</v>
      </c>
      <c r="D66" s="17" t="s">
        <v>1203</v>
      </c>
      <c r="E66" s="16" t="s">
        <v>1213</v>
      </c>
      <c r="F66" s="16" t="s">
        <v>1082</v>
      </c>
      <c r="G66" s="16" t="s">
        <v>1020</v>
      </c>
      <c r="H66" s="16" t="s">
        <v>446</v>
      </c>
      <c r="I66" s="16" t="s">
        <v>1154</v>
      </c>
      <c r="J66" s="16" t="s">
        <v>1161</v>
      </c>
      <c r="K66" s="16">
        <v>280</v>
      </c>
      <c r="L66" s="16">
        <v>50</v>
      </c>
      <c r="M66" s="16">
        <v>230</v>
      </c>
      <c r="N66" s="26"/>
      <c r="O66" s="27" t="s">
        <v>1155</v>
      </c>
      <c r="P66" s="10">
        <v>2017</v>
      </c>
    </row>
    <row r="67" ht="42" customHeight="1" spans="1:16">
      <c r="A67" s="10">
        <v>64</v>
      </c>
      <c r="B67" s="15" t="s">
        <v>1212</v>
      </c>
      <c r="C67" s="11" t="s">
        <v>456</v>
      </c>
      <c r="D67" s="12" t="s">
        <v>1203</v>
      </c>
      <c r="E67" s="15" t="s">
        <v>1213</v>
      </c>
      <c r="F67" s="15" t="s">
        <v>1082</v>
      </c>
      <c r="G67" s="15" t="s">
        <v>1020</v>
      </c>
      <c r="H67" s="15" t="s">
        <v>446</v>
      </c>
      <c r="I67" s="15" t="s">
        <v>1154</v>
      </c>
      <c r="J67" s="15" t="s">
        <v>1161</v>
      </c>
      <c r="K67" s="15">
        <v>280</v>
      </c>
      <c r="L67" s="15" t="s">
        <v>1156</v>
      </c>
      <c r="M67" s="15">
        <v>50</v>
      </c>
      <c r="N67" s="11" t="s">
        <v>1211</v>
      </c>
      <c r="O67" s="18" t="s">
        <v>1169</v>
      </c>
      <c r="P67" s="18">
        <v>2016</v>
      </c>
    </row>
    <row r="68" ht="42" customHeight="1" spans="1:16">
      <c r="A68" s="10">
        <v>65</v>
      </c>
      <c r="B68" s="16" t="s">
        <v>449</v>
      </c>
      <c r="C68" s="17" t="s">
        <v>456</v>
      </c>
      <c r="D68" s="17" t="s">
        <v>1203</v>
      </c>
      <c r="E68" s="16" t="s">
        <v>448</v>
      </c>
      <c r="F68" s="16" t="s">
        <v>447</v>
      </c>
      <c r="G68" s="16" t="s">
        <v>1214</v>
      </c>
      <c r="H68" s="16" t="s">
        <v>446</v>
      </c>
      <c r="I68" s="16" t="s">
        <v>1178</v>
      </c>
      <c r="J68" s="16" t="s">
        <v>1179</v>
      </c>
      <c r="K68" s="16">
        <v>160</v>
      </c>
      <c r="L68" s="16">
        <v>90</v>
      </c>
      <c r="M68" s="16">
        <v>70</v>
      </c>
      <c r="N68" s="26"/>
      <c r="O68" s="27" t="s">
        <v>1155</v>
      </c>
      <c r="P68" s="10">
        <v>2017</v>
      </c>
    </row>
    <row r="69" ht="42" customHeight="1" spans="1:16">
      <c r="A69" s="10">
        <v>66</v>
      </c>
      <c r="B69" s="15" t="s">
        <v>449</v>
      </c>
      <c r="C69" s="11" t="s">
        <v>456</v>
      </c>
      <c r="D69" s="11" t="s">
        <v>1203</v>
      </c>
      <c r="E69" s="15" t="s">
        <v>448</v>
      </c>
      <c r="F69" s="15" t="s">
        <v>447</v>
      </c>
      <c r="G69" s="15" t="s">
        <v>1214</v>
      </c>
      <c r="H69" s="15" t="s">
        <v>446</v>
      </c>
      <c r="I69" s="15" t="s">
        <v>1178</v>
      </c>
      <c r="J69" s="15" t="s">
        <v>1179</v>
      </c>
      <c r="K69" s="15">
        <v>160</v>
      </c>
      <c r="L69" s="15" t="s">
        <v>1156</v>
      </c>
      <c r="M69" s="15">
        <v>90</v>
      </c>
      <c r="N69" s="15" t="s">
        <v>1215</v>
      </c>
      <c r="O69" s="18" t="s">
        <v>1171</v>
      </c>
      <c r="P69" s="18">
        <v>2016</v>
      </c>
    </row>
    <row r="70" ht="42" customHeight="1" spans="1:16">
      <c r="A70" s="10">
        <v>67</v>
      </c>
      <c r="B70" s="16" t="s">
        <v>445</v>
      </c>
      <c r="C70" s="17" t="s">
        <v>456</v>
      </c>
      <c r="D70" s="17" t="s">
        <v>1203</v>
      </c>
      <c r="E70" s="16" t="s">
        <v>444</v>
      </c>
      <c r="F70" s="16" t="s">
        <v>443</v>
      </c>
      <c r="G70" s="16" t="s">
        <v>1216</v>
      </c>
      <c r="H70" s="16" t="s">
        <v>446</v>
      </c>
      <c r="I70" s="16" t="s">
        <v>1178</v>
      </c>
      <c r="J70" s="16" t="s">
        <v>1179</v>
      </c>
      <c r="K70" s="16">
        <v>190</v>
      </c>
      <c r="L70" s="16">
        <v>100</v>
      </c>
      <c r="M70" s="16">
        <v>90</v>
      </c>
      <c r="N70" s="26"/>
      <c r="O70" s="27" t="s">
        <v>1155</v>
      </c>
      <c r="P70" s="10">
        <v>2017</v>
      </c>
    </row>
    <row r="71" ht="42" customHeight="1" spans="1:16">
      <c r="A71" s="10">
        <v>68</v>
      </c>
      <c r="B71" s="15" t="s">
        <v>445</v>
      </c>
      <c r="C71" s="11" t="s">
        <v>456</v>
      </c>
      <c r="D71" s="11" t="s">
        <v>1203</v>
      </c>
      <c r="E71" s="15" t="s">
        <v>444</v>
      </c>
      <c r="F71" s="15" t="s">
        <v>443</v>
      </c>
      <c r="G71" s="15" t="s">
        <v>1216</v>
      </c>
      <c r="H71" s="15" t="s">
        <v>446</v>
      </c>
      <c r="I71" s="15" t="s">
        <v>1178</v>
      </c>
      <c r="J71" s="15" t="s">
        <v>1179</v>
      </c>
      <c r="K71" s="15">
        <v>190</v>
      </c>
      <c r="L71" s="15" t="s">
        <v>1156</v>
      </c>
      <c r="M71" s="15">
        <v>100</v>
      </c>
      <c r="N71" s="15" t="s">
        <v>1215</v>
      </c>
      <c r="O71" s="18" t="s">
        <v>1171</v>
      </c>
      <c r="P71" s="18">
        <v>2016</v>
      </c>
    </row>
    <row r="72" ht="42" customHeight="1" spans="1:16">
      <c r="A72" s="10">
        <v>69</v>
      </c>
      <c r="B72" s="16" t="s">
        <v>455</v>
      </c>
      <c r="C72" s="17" t="s">
        <v>456</v>
      </c>
      <c r="D72" s="17" t="s">
        <v>1203</v>
      </c>
      <c r="E72" s="16" t="s">
        <v>454</v>
      </c>
      <c r="F72" s="16" t="s">
        <v>453</v>
      </c>
      <c r="G72" s="16" t="s">
        <v>1216</v>
      </c>
      <c r="H72" s="16" t="s">
        <v>446</v>
      </c>
      <c r="I72" s="16" t="s">
        <v>1178</v>
      </c>
      <c r="J72" s="16" t="s">
        <v>1179</v>
      </c>
      <c r="K72" s="16">
        <v>230</v>
      </c>
      <c r="L72" s="16">
        <v>130</v>
      </c>
      <c r="M72" s="16">
        <v>100</v>
      </c>
      <c r="N72" s="26"/>
      <c r="O72" s="27" t="s">
        <v>1155</v>
      </c>
      <c r="P72" s="10">
        <v>2017</v>
      </c>
    </row>
    <row r="73" ht="42" customHeight="1" spans="1:16">
      <c r="A73" s="10">
        <v>70</v>
      </c>
      <c r="B73" s="15" t="s">
        <v>455</v>
      </c>
      <c r="C73" s="11" t="s">
        <v>456</v>
      </c>
      <c r="D73" s="11" t="s">
        <v>1203</v>
      </c>
      <c r="E73" s="15" t="s">
        <v>454</v>
      </c>
      <c r="F73" s="15" t="s">
        <v>453</v>
      </c>
      <c r="G73" s="15" t="s">
        <v>1216</v>
      </c>
      <c r="H73" s="15" t="s">
        <v>446</v>
      </c>
      <c r="I73" s="15" t="s">
        <v>1178</v>
      </c>
      <c r="J73" s="15" t="s">
        <v>1179</v>
      </c>
      <c r="K73" s="15">
        <v>230</v>
      </c>
      <c r="L73" s="15" t="s">
        <v>1156</v>
      </c>
      <c r="M73" s="15">
        <v>130</v>
      </c>
      <c r="N73" s="15" t="s">
        <v>1215</v>
      </c>
      <c r="O73" s="18" t="s">
        <v>1171</v>
      </c>
      <c r="P73" s="18">
        <v>2016</v>
      </c>
    </row>
    <row r="74" ht="42" customHeight="1" spans="1:16">
      <c r="A74" s="10">
        <v>71</v>
      </c>
      <c r="B74" s="11" t="s">
        <v>1217</v>
      </c>
      <c r="C74" s="11" t="s">
        <v>456</v>
      </c>
      <c r="D74" s="12" t="s">
        <v>1218</v>
      </c>
      <c r="E74" s="11" t="s">
        <v>601</v>
      </c>
      <c r="F74" s="11" t="s">
        <v>241</v>
      </c>
      <c r="G74" s="11" t="s">
        <v>241</v>
      </c>
      <c r="H74" s="11" t="s">
        <v>24</v>
      </c>
      <c r="I74" s="11" t="s">
        <v>1154</v>
      </c>
      <c r="J74" s="11" t="s">
        <v>241</v>
      </c>
      <c r="K74" s="12">
        <v>800</v>
      </c>
      <c r="L74" s="12">
        <v>600</v>
      </c>
      <c r="M74" s="12">
        <v>200</v>
      </c>
      <c r="N74" s="11" t="s">
        <v>1218</v>
      </c>
      <c r="O74" s="12" t="s">
        <v>1155</v>
      </c>
      <c r="P74" s="18">
        <v>2016</v>
      </c>
    </row>
    <row r="75" ht="42" customHeight="1" spans="1:16">
      <c r="A75" s="10">
        <v>72</v>
      </c>
      <c r="B75" s="13" t="s">
        <v>1217</v>
      </c>
      <c r="C75" s="13" t="s">
        <v>456</v>
      </c>
      <c r="D75" s="13" t="s">
        <v>1218</v>
      </c>
      <c r="E75" s="13" t="s">
        <v>601</v>
      </c>
      <c r="F75" s="13" t="s">
        <v>241</v>
      </c>
      <c r="G75" s="13" t="s">
        <v>241</v>
      </c>
      <c r="H75" s="13" t="s">
        <v>24</v>
      </c>
      <c r="I75" s="18"/>
      <c r="J75" s="18"/>
      <c r="K75" s="19">
        <v>800</v>
      </c>
      <c r="L75" s="19" t="s">
        <v>1156</v>
      </c>
      <c r="M75" s="19">
        <v>400</v>
      </c>
      <c r="N75" s="18"/>
      <c r="O75" s="18"/>
      <c r="P75" s="13">
        <v>2015</v>
      </c>
    </row>
    <row r="76" ht="42" customHeight="1" spans="1:16">
      <c r="A76" s="10">
        <v>73</v>
      </c>
      <c r="B76" s="16" t="s">
        <v>1219</v>
      </c>
      <c r="C76" s="17" t="s">
        <v>456</v>
      </c>
      <c r="D76" s="17" t="s">
        <v>1218</v>
      </c>
      <c r="E76" s="16" t="s">
        <v>1220</v>
      </c>
      <c r="F76" s="16" t="s">
        <v>1221</v>
      </c>
      <c r="G76" s="16" t="s">
        <v>1184</v>
      </c>
      <c r="H76" s="16" t="s">
        <v>543</v>
      </c>
      <c r="I76" s="16" t="s">
        <v>1178</v>
      </c>
      <c r="J76" s="16" t="s">
        <v>1185</v>
      </c>
      <c r="K76" s="16">
        <v>300</v>
      </c>
      <c r="L76" s="16">
        <v>240</v>
      </c>
      <c r="M76" s="16">
        <v>60</v>
      </c>
      <c r="N76" s="26"/>
      <c r="O76" s="27" t="s">
        <v>1155</v>
      </c>
      <c r="P76" s="10">
        <v>2017</v>
      </c>
    </row>
    <row r="77" ht="42" customHeight="1" spans="1:16">
      <c r="A77" s="10">
        <v>74</v>
      </c>
      <c r="B77" s="11" t="s">
        <v>1219</v>
      </c>
      <c r="C77" s="11" t="s">
        <v>456</v>
      </c>
      <c r="D77" s="12" t="s">
        <v>1218</v>
      </c>
      <c r="E77" s="11" t="s">
        <v>1220</v>
      </c>
      <c r="F77" s="11" t="s">
        <v>1221</v>
      </c>
      <c r="G77" s="11" t="s">
        <v>1184</v>
      </c>
      <c r="H77" s="11" t="s">
        <v>24</v>
      </c>
      <c r="I77" s="11" t="s">
        <v>1178</v>
      </c>
      <c r="J77" s="11" t="s">
        <v>1185</v>
      </c>
      <c r="K77" s="24">
        <v>300</v>
      </c>
      <c r="L77" s="24">
        <v>80</v>
      </c>
      <c r="M77" s="24">
        <v>160</v>
      </c>
      <c r="N77" s="11" t="s">
        <v>1218</v>
      </c>
      <c r="O77" s="12" t="s">
        <v>1155</v>
      </c>
      <c r="P77" s="18">
        <v>2016</v>
      </c>
    </row>
    <row r="78" ht="42" customHeight="1" spans="1:16">
      <c r="A78" s="10">
        <v>75</v>
      </c>
      <c r="B78" s="16" t="s">
        <v>618</v>
      </c>
      <c r="C78" s="17" t="s">
        <v>456</v>
      </c>
      <c r="D78" s="17" t="s">
        <v>1218</v>
      </c>
      <c r="E78" s="16" t="s">
        <v>617</v>
      </c>
      <c r="F78" s="16" t="s">
        <v>616</v>
      </c>
      <c r="G78" s="16" t="s">
        <v>1190</v>
      </c>
      <c r="H78" s="16" t="s">
        <v>24</v>
      </c>
      <c r="I78" s="16" t="s">
        <v>1178</v>
      </c>
      <c r="J78" s="16" t="s">
        <v>1191</v>
      </c>
      <c r="K78" s="16">
        <v>300</v>
      </c>
      <c r="L78" s="16">
        <v>240</v>
      </c>
      <c r="M78" s="16">
        <v>60</v>
      </c>
      <c r="N78" s="26"/>
      <c r="O78" s="27" t="s">
        <v>1155</v>
      </c>
      <c r="P78" s="10">
        <v>2017</v>
      </c>
    </row>
    <row r="79" ht="42" customHeight="1" spans="1:16">
      <c r="A79" s="10">
        <v>76</v>
      </c>
      <c r="B79" s="11" t="s">
        <v>618</v>
      </c>
      <c r="C79" s="11" t="s">
        <v>456</v>
      </c>
      <c r="D79" s="12" t="s">
        <v>1218</v>
      </c>
      <c r="E79" s="11" t="s">
        <v>617</v>
      </c>
      <c r="F79" s="11" t="s">
        <v>616</v>
      </c>
      <c r="G79" s="11" t="s">
        <v>1190</v>
      </c>
      <c r="H79" s="11" t="s">
        <v>24</v>
      </c>
      <c r="I79" s="11" t="s">
        <v>1178</v>
      </c>
      <c r="J79" s="11" t="s">
        <v>1191</v>
      </c>
      <c r="K79" s="24">
        <v>300</v>
      </c>
      <c r="L79" s="24">
        <v>80</v>
      </c>
      <c r="M79" s="24">
        <v>160</v>
      </c>
      <c r="N79" s="11" t="s">
        <v>1218</v>
      </c>
      <c r="O79" s="12" t="s">
        <v>1155</v>
      </c>
      <c r="P79" s="18">
        <v>2016</v>
      </c>
    </row>
    <row r="80" ht="42" customHeight="1" spans="1:16">
      <c r="A80" s="10">
        <v>77</v>
      </c>
      <c r="B80" s="16" t="s">
        <v>615</v>
      </c>
      <c r="C80" s="17" t="s">
        <v>456</v>
      </c>
      <c r="D80" s="17" t="s">
        <v>1218</v>
      </c>
      <c r="E80" s="16" t="s">
        <v>614</v>
      </c>
      <c r="F80" s="16" t="s">
        <v>613</v>
      </c>
      <c r="G80" s="16" t="s">
        <v>1190</v>
      </c>
      <c r="H80" s="16" t="s">
        <v>24</v>
      </c>
      <c r="I80" s="16" t="s">
        <v>1178</v>
      </c>
      <c r="J80" s="16" t="s">
        <v>1191</v>
      </c>
      <c r="K80" s="16">
        <v>300</v>
      </c>
      <c r="L80" s="16">
        <v>240</v>
      </c>
      <c r="M80" s="16">
        <v>60</v>
      </c>
      <c r="N80" s="26"/>
      <c r="O80" s="27" t="s">
        <v>1155</v>
      </c>
      <c r="P80" s="10">
        <v>2017</v>
      </c>
    </row>
    <row r="81" ht="42" customHeight="1" spans="1:16">
      <c r="A81" s="10">
        <v>78</v>
      </c>
      <c r="B81" s="11" t="s">
        <v>615</v>
      </c>
      <c r="C81" s="11" t="s">
        <v>456</v>
      </c>
      <c r="D81" s="12" t="s">
        <v>1218</v>
      </c>
      <c r="E81" s="11" t="s">
        <v>614</v>
      </c>
      <c r="F81" s="11" t="s">
        <v>613</v>
      </c>
      <c r="G81" s="11" t="s">
        <v>1190</v>
      </c>
      <c r="H81" s="11" t="s">
        <v>24</v>
      </c>
      <c r="I81" s="11" t="s">
        <v>1178</v>
      </c>
      <c r="J81" s="11" t="s">
        <v>1191</v>
      </c>
      <c r="K81" s="24">
        <v>300</v>
      </c>
      <c r="L81" s="24">
        <v>80</v>
      </c>
      <c r="M81" s="24">
        <v>160</v>
      </c>
      <c r="N81" s="11" t="s">
        <v>1218</v>
      </c>
      <c r="O81" s="12" t="s">
        <v>1155</v>
      </c>
      <c r="P81" s="18">
        <v>2016</v>
      </c>
    </row>
    <row r="82" ht="42" customHeight="1" spans="1:16">
      <c r="A82" s="10">
        <v>79</v>
      </c>
      <c r="B82" s="16" t="s">
        <v>1222</v>
      </c>
      <c r="C82" s="17" t="s">
        <v>456</v>
      </c>
      <c r="D82" s="17" t="s">
        <v>1218</v>
      </c>
      <c r="E82" s="16" t="s">
        <v>1223</v>
      </c>
      <c r="F82" s="16" t="s">
        <v>1224</v>
      </c>
      <c r="G82" s="16" t="s">
        <v>1190</v>
      </c>
      <c r="H82" s="16" t="s">
        <v>17</v>
      </c>
      <c r="I82" s="16" t="s">
        <v>1178</v>
      </c>
      <c r="J82" s="16" t="s">
        <v>1191</v>
      </c>
      <c r="K82" s="16">
        <v>300</v>
      </c>
      <c r="L82" s="16">
        <v>90</v>
      </c>
      <c r="M82" s="16">
        <v>120</v>
      </c>
      <c r="N82" s="26"/>
      <c r="O82" s="27" t="s">
        <v>1155</v>
      </c>
      <c r="P82" s="10">
        <v>2017</v>
      </c>
    </row>
    <row r="83" ht="42" customHeight="1" spans="1:16">
      <c r="A83" s="10">
        <v>80</v>
      </c>
      <c r="B83" s="15" t="s">
        <v>1222</v>
      </c>
      <c r="C83" s="11" t="s">
        <v>456</v>
      </c>
      <c r="D83" s="11" t="s">
        <v>1218</v>
      </c>
      <c r="E83" s="15" t="s">
        <v>1223</v>
      </c>
      <c r="F83" s="15" t="s">
        <v>1224</v>
      </c>
      <c r="G83" s="15" t="s">
        <v>1190</v>
      </c>
      <c r="H83" s="15" t="s">
        <v>17</v>
      </c>
      <c r="I83" s="15" t="s">
        <v>1178</v>
      </c>
      <c r="J83" s="15" t="s">
        <v>1191</v>
      </c>
      <c r="K83" s="15">
        <v>300</v>
      </c>
      <c r="L83" s="15" t="s">
        <v>1156</v>
      </c>
      <c r="M83" s="15">
        <v>90</v>
      </c>
      <c r="N83" s="15" t="s">
        <v>1225</v>
      </c>
      <c r="O83" s="18" t="s">
        <v>1199</v>
      </c>
      <c r="P83" s="18">
        <v>2016</v>
      </c>
    </row>
    <row r="84" ht="42" customHeight="1" spans="1:16">
      <c r="A84" s="10">
        <v>81</v>
      </c>
      <c r="B84" s="16" t="s">
        <v>1226</v>
      </c>
      <c r="C84" s="17" t="s">
        <v>456</v>
      </c>
      <c r="D84" s="17" t="s">
        <v>1218</v>
      </c>
      <c r="E84" s="16" t="s">
        <v>1227</v>
      </c>
      <c r="F84" s="16" t="s">
        <v>1228</v>
      </c>
      <c r="G84" s="16" t="s">
        <v>1184</v>
      </c>
      <c r="H84" s="16" t="s">
        <v>17</v>
      </c>
      <c r="I84" s="16" t="s">
        <v>1178</v>
      </c>
      <c r="J84" s="16" t="s">
        <v>1185</v>
      </c>
      <c r="K84" s="16">
        <v>300</v>
      </c>
      <c r="L84" s="16">
        <v>90</v>
      </c>
      <c r="M84" s="16">
        <v>120</v>
      </c>
      <c r="N84" s="26"/>
      <c r="O84" s="27" t="s">
        <v>1155</v>
      </c>
      <c r="P84" s="10">
        <v>2017</v>
      </c>
    </row>
    <row r="85" ht="42" customHeight="1" spans="1:16">
      <c r="A85" s="10">
        <v>82</v>
      </c>
      <c r="B85" s="15" t="s">
        <v>1226</v>
      </c>
      <c r="C85" s="11" t="s">
        <v>456</v>
      </c>
      <c r="D85" s="11" t="s">
        <v>1218</v>
      </c>
      <c r="E85" s="15" t="s">
        <v>1227</v>
      </c>
      <c r="F85" s="15" t="s">
        <v>1228</v>
      </c>
      <c r="G85" s="15" t="s">
        <v>1184</v>
      </c>
      <c r="H85" s="15" t="s">
        <v>17</v>
      </c>
      <c r="I85" s="15" t="s">
        <v>1178</v>
      </c>
      <c r="J85" s="15" t="s">
        <v>1185</v>
      </c>
      <c r="K85" s="15">
        <v>300</v>
      </c>
      <c r="L85" s="15" t="s">
        <v>1156</v>
      </c>
      <c r="M85" s="15">
        <v>90</v>
      </c>
      <c r="N85" s="15" t="s">
        <v>1225</v>
      </c>
      <c r="O85" s="18" t="s">
        <v>1199</v>
      </c>
      <c r="P85" s="18">
        <v>2016</v>
      </c>
    </row>
    <row r="86" ht="42" customHeight="1" spans="1:16">
      <c r="A86" s="10">
        <v>83</v>
      </c>
      <c r="B86" s="16" t="s">
        <v>645</v>
      </c>
      <c r="C86" s="17" t="s">
        <v>456</v>
      </c>
      <c r="D86" s="17" t="s">
        <v>1218</v>
      </c>
      <c r="E86" s="16" t="s">
        <v>644</v>
      </c>
      <c r="F86" s="16" t="s">
        <v>643</v>
      </c>
      <c r="G86" s="16" t="s">
        <v>643</v>
      </c>
      <c r="H86" s="16" t="s">
        <v>17</v>
      </c>
      <c r="I86" s="16" t="s">
        <v>1154</v>
      </c>
      <c r="J86" s="16" t="s">
        <v>643</v>
      </c>
      <c r="K86" s="16">
        <v>270</v>
      </c>
      <c r="L86" s="16">
        <v>91</v>
      </c>
      <c r="M86" s="16">
        <v>150</v>
      </c>
      <c r="N86" s="26"/>
      <c r="O86" s="27" t="s">
        <v>1155</v>
      </c>
      <c r="P86" s="10">
        <v>2017</v>
      </c>
    </row>
    <row r="87" ht="42" customHeight="1" spans="1:16">
      <c r="A87" s="10">
        <v>84</v>
      </c>
      <c r="B87" s="15" t="s">
        <v>645</v>
      </c>
      <c r="C87" s="11" t="s">
        <v>456</v>
      </c>
      <c r="D87" s="15" t="s">
        <v>1218</v>
      </c>
      <c r="E87" s="15" t="s">
        <v>644</v>
      </c>
      <c r="F87" s="15" t="s">
        <v>643</v>
      </c>
      <c r="G87" s="15" t="s">
        <v>643</v>
      </c>
      <c r="H87" s="15" t="s">
        <v>17</v>
      </c>
      <c r="I87" s="15" t="s">
        <v>1154</v>
      </c>
      <c r="J87" s="15" t="s">
        <v>643</v>
      </c>
      <c r="K87" s="15">
        <v>270</v>
      </c>
      <c r="L87" s="15" t="s">
        <v>1156</v>
      </c>
      <c r="M87" s="15">
        <v>91</v>
      </c>
      <c r="N87" s="15" t="s">
        <v>1225</v>
      </c>
      <c r="O87" s="18" t="s">
        <v>1171</v>
      </c>
      <c r="P87" s="18">
        <v>2016</v>
      </c>
    </row>
    <row r="88" ht="42" customHeight="1" spans="1:16">
      <c r="A88" s="10">
        <v>85</v>
      </c>
      <c r="B88" s="11" t="s">
        <v>1229</v>
      </c>
      <c r="C88" s="11" t="s">
        <v>456</v>
      </c>
      <c r="D88" s="12" t="s">
        <v>1230</v>
      </c>
      <c r="E88" s="11" t="s">
        <v>583</v>
      </c>
      <c r="F88" s="11" t="s">
        <v>495</v>
      </c>
      <c r="G88" s="11" t="s">
        <v>1197</v>
      </c>
      <c r="H88" s="11" t="s">
        <v>543</v>
      </c>
      <c r="I88" s="11" t="s">
        <v>1154</v>
      </c>
      <c r="J88" s="11" t="s">
        <v>1161</v>
      </c>
      <c r="K88" s="24">
        <v>220</v>
      </c>
      <c r="L88" s="24">
        <v>130</v>
      </c>
      <c r="M88" s="24">
        <v>90</v>
      </c>
      <c r="N88" s="11" t="s">
        <v>1230</v>
      </c>
      <c r="O88" s="12" t="s">
        <v>1155</v>
      </c>
      <c r="P88" s="18">
        <v>2016</v>
      </c>
    </row>
    <row r="89" ht="42" customHeight="1" spans="1:16">
      <c r="A89" s="10">
        <v>86</v>
      </c>
      <c r="B89" s="11" t="s">
        <v>1229</v>
      </c>
      <c r="C89" s="13" t="s">
        <v>456</v>
      </c>
      <c r="D89" s="13" t="s">
        <v>1230</v>
      </c>
      <c r="E89" s="11" t="s">
        <v>583</v>
      </c>
      <c r="F89" s="11" t="s">
        <v>495</v>
      </c>
      <c r="G89" s="11" t="s">
        <v>1197</v>
      </c>
      <c r="H89" s="11" t="s">
        <v>462</v>
      </c>
      <c r="I89" s="18"/>
      <c r="J89" s="18"/>
      <c r="K89" s="22">
        <v>220</v>
      </c>
      <c r="L89" s="14"/>
      <c r="M89" s="22">
        <v>130</v>
      </c>
      <c r="N89" s="18"/>
      <c r="O89" s="18"/>
      <c r="P89" s="13">
        <v>2015</v>
      </c>
    </row>
    <row r="90" ht="42" customHeight="1" spans="1:16">
      <c r="A90" s="10">
        <v>87</v>
      </c>
      <c r="B90" s="11" t="s">
        <v>1231</v>
      </c>
      <c r="C90" s="11" t="s">
        <v>456</v>
      </c>
      <c r="D90" s="12" t="s">
        <v>1230</v>
      </c>
      <c r="E90" s="11" t="s">
        <v>548</v>
      </c>
      <c r="F90" s="11" t="s">
        <v>547</v>
      </c>
      <c r="G90" s="11" t="s">
        <v>1232</v>
      </c>
      <c r="H90" s="11" t="s">
        <v>1233</v>
      </c>
      <c r="I90" s="11" t="s">
        <v>1154</v>
      </c>
      <c r="J90" s="11" t="s">
        <v>1161</v>
      </c>
      <c r="K90" s="24">
        <v>300</v>
      </c>
      <c r="L90" s="24">
        <v>180</v>
      </c>
      <c r="M90" s="24">
        <v>120</v>
      </c>
      <c r="N90" s="11" t="s">
        <v>1230</v>
      </c>
      <c r="O90" s="12" t="s">
        <v>1155</v>
      </c>
      <c r="P90" s="18">
        <v>2016</v>
      </c>
    </row>
    <row r="91" ht="42" customHeight="1" spans="1:16">
      <c r="A91" s="10">
        <v>88</v>
      </c>
      <c r="B91" s="11" t="s">
        <v>1231</v>
      </c>
      <c r="C91" s="13" t="s">
        <v>456</v>
      </c>
      <c r="D91" s="13" t="s">
        <v>1230</v>
      </c>
      <c r="E91" s="11" t="s">
        <v>548</v>
      </c>
      <c r="F91" s="11" t="s">
        <v>547</v>
      </c>
      <c r="G91" s="11" t="s">
        <v>1232</v>
      </c>
      <c r="H91" s="11" t="s">
        <v>1233</v>
      </c>
      <c r="I91" s="18"/>
      <c r="J91" s="18"/>
      <c r="K91" s="23">
        <v>300</v>
      </c>
      <c r="L91" s="23" t="s">
        <v>1156</v>
      </c>
      <c r="M91" s="23">
        <v>180</v>
      </c>
      <c r="N91" s="18"/>
      <c r="O91" s="18"/>
      <c r="P91" s="13">
        <v>2015</v>
      </c>
    </row>
    <row r="92" ht="42" customHeight="1" spans="1:16">
      <c r="A92" s="10">
        <v>89</v>
      </c>
      <c r="B92" s="11" t="s">
        <v>1234</v>
      </c>
      <c r="C92" s="11" t="s">
        <v>456</v>
      </c>
      <c r="D92" s="12" t="s">
        <v>1230</v>
      </c>
      <c r="E92" s="11" t="s">
        <v>550</v>
      </c>
      <c r="F92" s="11" t="s">
        <v>547</v>
      </c>
      <c r="G92" s="11" t="s">
        <v>1232</v>
      </c>
      <c r="H92" s="11" t="s">
        <v>1233</v>
      </c>
      <c r="I92" s="11" t="s">
        <v>1154</v>
      </c>
      <c r="J92" s="11" t="s">
        <v>1161</v>
      </c>
      <c r="K92" s="24">
        <v>230</v>
      </c>
      <c r="L92" s="24">
        <v>130</v>
      </c>
      <c r="M92" s="24">
        <v>100</v>
      </c>
      <c r="N92" s="11" t="s">
        <v>1230</v>
      </c>
      <c r="O92" s="12" t="s">
        <v>1155</v>
      </c>
      <c r="P92" s="18">
        <v>2016</v>
      </c>
    </row>
    <row r="93" ht="42" customHeight="1" spans="1:16">
      <c r="A93" s="10">
        <v>90</v>
      </c>
      <c r="B93" s="11" t="s">
        <v>1234</v>
      </c>
      <c r="C93" s="13" t="s">
        <v>456</v>
      </c>
      <c r="D93" s="13" t="s">
        <v>1230</v>
      </c>
      <c r="E93" s="11" t="s">
        <v>550</v>
      </c>
      <c r="F93" s="11" t="s">
        <v>547</v>
      </c>
      <c r="G93" s="11" t="s">
        <v>1232</v>
      </c>
      <c r="H93" s="11" t="s">
        <v>1233</v>
      </c>
      <c r="I93" s="18"/>
      <c r="J93" s="18"/>
      <c r="K93" s="23">
        <v>230</v>
      </c>
      <c r="L93" s="23" t="s">
        <v>1156</v>
      </c>
      <c r="M93" s="23">
        <v>130</v>
      </c>
      <c r="N93" s="18"/>
      <c r="O93" s="18"/>
      <c r="P93" s="13">
        <v>2015</v>
      </c>
    </row>
    <row r="94" ht="42" customHeight="1" spans="1:16">
      <c r="A94" s="10">
        <v>91</v>
      </c>
      <c r="B94" s="11" t="s">
        <v>1235</v>
      </c>
      <c r="C94" s="11" t="s">
        <v>456</v>
      </c>
      <c r="D94" s="12" t="s">
        <v>1230</v>
      </c>
      <c r="E94" s="11" t="s">
        <v>574</v>
      </c>
      <c r="F94" s="11" t="s">
        <v>573</v>
      </c>
      <c r="G94" s="11" t="s">
        <v>1236</v>
      </c>
      <c r="H94" s="11" t="s">
        <v>1233</v>
      </c>
      <c r="I94" s="11" t="s">
        <v>1154</v>
      </c>
      <c r="J94" s="11" t="s">
        <v>1161</v>
      </c>
      <c r="K94" s="24">
        <v>170</v>
      </c>
      <c r="L94" s="24">
        <v>100</v>
      </c>
      <c r="M94" s="24">
        <v>70</v>
      </c>
      <c r="N94" s="11" t="s">
        <v>1230</v>
      </c>
      <c r="O94" s="12" t="s">
        <v>1155</v>
      </c>
      <c r="P94" s="18">
        <v>2016</v>
      </c>
    </row>
    <row r="95" ht="42" customHeight="1" spans="1:16">
      <c r="A95" s="10">
        <v>92</v>
      </c>
      <c r="B95" s="11" t="s">
        <v>1235</v>
      </c>
      <c r="C95" s="13" t="s">
        <v>456</v>
      </c>
      <c r="D95" s="13" t="s">
        <v>1230</v>
      </c>
      <c r="E95" s="11" t="s">
        <v>574</v>
      </c>
      <c r="F95" s="11" t="s">
        <v>573</v>
      </c>
      <c r="G95" s="11" t="s">
        <v>1236</v>
      </c>
      <c r="H95" s="11" t="s">
        <v>1233</v>
      </c>
      <c r="I95" s="18"/>
      <c r="J95" s="18"/>
      <c r="K95" s="23">
        <v>170</v>
      </c>
      <c r="L95" s="23" t="s">
        <v>1156</v>
      </c>
      <c r="M95" s="23">
        <v>100</v>
      </c>
      <c r="N95" s="18"/>
      <c r="O95" s="18"/>
      <c r="P95" s="13">
        <v>2015</v>
      </c>
    </row>
    <row r="96" ht="42" customHeight="1" spans="1:16">
      <c r="A96" s="10">
        <v>93</v>
      </c>
      <c r="B96" s="11" t="s">
        <v>1237</v>
      </c>
      <c r="C96" s="11" t="s">
        <v>456</v>
      </c>
      <c r="D96" s="12" t="s">
        <v>1230</v>
      </c>
      <c r="E96" s="11" t="s">
        <v>539</v>
      </c>
      <c r="F96" s="11" t="s">
        <v>468</v>
      </c>
      <c r="G96" s="11" t="s">
        <v>468</v>
      </c>
      <c r="H96" s="11" t="s">
        <v>17</v>
      </c>
      <c r="I96" s="11" t="s">
        <v>1178</v>
      </c>
      <c r="J96" s="11" t="s">
        <v>1179</v>
      </c>
      <c r="K96" s="24">
        <v>270</v>
      </c>
      <c r="L96" s="24">
        <v>160</v>
      </c>
      <c r="M96" s="24">
        <v>110</v>
      </c>
      <c r="N96" s="11" t="s">
        <v>1230</v>
      </c>
      <c r="O96" s="12" t="s">
        <v>1155</v>
      </c>
      <c r="P96" s="18">
        <v>2016</v>
      </c>
    </row>
    <row r="97" ht="42" customHeight="1" spans="1:16">
      <c r="A97" s="10">
        <v>94</v>
      </c>
      <c r="B97" s="11" t="s">
        <v>1237</v>
      </c>
      <c r="C97" s="13" t="s">
        <v>456</v>
      </c>
      <c r="D97" s="13" t="s">
        <v>1230</v>
      </c>
      <c r="E97" s="11" t="s">
        <v>539</v>
      </c>
      <c r="F97" s="11" t="s">
        <v>468</v>
      </c>
      <c r="G97" s="11" t="s">
        <v>468</v>
      </c>
      <c r="H97" s="11" t="s">
        <v>17</v>
      </c>
      <c r="I97" s="18"/>
      <c r="J97" s="18"/>
      <c r="K97" s="22">
        <v>270</v>
      </c>
      <c r="L97" s="22" t="s">
        <v>1156</v>
      </c>
      <c r="M97" s="22">
        <v>160</v>
      </c>
      <c r="N97" s="18"/>
      <c r="O97" s="18"/>
      <c r="P97" s="13">
        <v>2015</v>
      </c>
    </row>
    <row r="98" ht="42" customHeight="1" spans="1:16">
      <c r="A98" s="10">
        <v>95</v>
      </c>
      <c r="B98" s="11" t="s">
        <v>1238</v>
      </c>
      <c r="C98" s="11" t="s">
        <v>456</v>
      </c>
      <c r="D98" s="12" t="s">
        <v>1230</v>
      </c>
      <c r="E98" s="11" t="s">
        <v>564</v>
      </c>
      <c r="F98" s="11" t="s">
        <v>561</v>
      </c>
      <c r="G98" s="11" t="s">
        <v>1239</v>
      </c>
      <c r="H98" s="11" t="s">
        <v>17</v>
      </c>
      <c r="I98" s="11" t="s">
        <v>1178</v>
      </c>
      <c r="J98" s="11" t="s">
        <v>1179</v>
      </c>
      <c r="K98" s="24">
        <v>340</v>
      </c>
      <c r="L98" s="24">
        <v>200</v>
      </c>
      <c r="M98" s="24">
        <v>140</v>
      </c>
      <c r="N98" s="11" t="s">
        <v>1230</v>
      </c>
      <c r="O98" s="12" t="s">
        <v>1155</v>
      </c>
      <c r="P98" s="18">
        <v>2016</v>
      </c>
    </row>
    <row r="99" ht="42" customHeight="1" spans="1:16">
      <c r="A99" s="10">
        <v>96</v>
      </c>
      <c r="B99" s="11" t="s">
        <v>1238</v>
      </c>
      <c r="C99" s="13" t="s">
        <v>456</v>
      </c>
      <c r="D99" s="13" t="s">
        <v>1230</v>
      </c>
      <c r="E99" s="11" t="s">
        <v>564</v>
      </c>
      <c r="F99" s="11" t="s">
        <v>561</v>
      </c>
      <c r="G99" s="11" t="s">
        <v>1239</v>
      </c>
      <c r="H99" s="11" t="s">
        <v>17</v>
      </c>
      <c r="I99" s="18"/>
      <c r="J99" s="18"/>
      <c r="K99" s="22">
        <v>340</v>
      </c>
      <c r="L99" s="22" t="s">
        <v>1156</v>
      </c>
      <c r="M99" s="22">
        <v>200</v>
      </c>
      <c r="N99" s="18"/>
      <c r="O99" s="18"/>
      <c r="P99" s="13">
        <v>2015</v>
      </c>
    </row>
    <row r="100" ht="42" customHeight="1" spans="1:16">
      <c r="A100" s="10">
        <v>97</v>
      </c>
      <c r="B100" s="11" t="s">
        <v>1240</v>
      </c>
      <c r="C100" s="11" t="s">
        <v>456</v>
      </c>
      <c r="D100" s="12" t="s">
        <v>1230</v>
      </c>
      <c r="E100" s="11" t="s">
        <v>1241</v>
      </c>
      <c r="F100" s="11" t="s">
        <v>1242</v>
      </c>
      <c r="G100" s="11" t="s">
        <v>1190</v>
      </c>
      <c r="H100" s="11" t="s">
        <v>17</v>
      </c>
      <c r="I100" s="11" t="s">
        <v>1178</v>
      </c>
      <c r="J100" s="11" t="s">
        <v>1191</v>
      </c>
      <c r="K100" s="24">
        <v>400</v>
      </c>
      <c r="L100" s="24">
        <v>240</v>
      </c>
      <c r="M100" s="24">
        <v>160</v>
      </c>
      <c r="N100" s="11" t="s">
        <v>1230</v>
      </c>
      <c r="O100" s="12" t="s">
        <v>1155</v>
      </c>
      <c r="P100" s="18">
        <v>2016</v>
      </c>
    </row>
    <row r="101" ht="42" customHeight="1" spans="1:16">
      <c r="A101" s="10">
        <v>98</v>
      </c>
      <c r="B101" s="12" t="s">
        <v>1240</v>
      </c>
      <c r="C101" s="13" t="s">
        <v>456</v>
      </c>
      <c r="D101" s="13" t="s">
        <v>1230</v>
      </c>
      <c r="E101" s="12" t="s">
        <v>1241</v>
      </c>
      <c r="F101" s="12" t="s">
        <v>1242</v>
      </c>
      <c r="G101" s="12" t="s">
        <v>1190</v>
      </c>
      <c r="H101" s="12" t="s">
        <v>17</v>
      </c>
      <c r="I101" s="18"/>
      <c r="J101" s="18"/>
      <c r="K101" s="21">
        <v>400</v>
      </c>
      <c r="L101" s="21" t="s">
        <v>1156</v>
      </c>
      <c r="M101" s="21">
        <v>240</v>
      </c>
      <c r="N101" s="18"/>
      <c r="O101" s="18"/>
      <c r="P101" s="13">
        <v>2015</v>
      </c>
    </row>
    <row r="102" ht="42" customHeight="1" spans="1:16">
      <c r="A102" s="10">
        <v>99</v>
      </c>
      <c r="B102" s="16" t="s">
        <v>577</v>
      </c>
      <c r="C102" s="17" t="s">
        <v>456</v>
      </c>
      <c r="D102" s="17" t="s">
        <v>1230</v>
      </c>
      <c r="E102" s="16" t="s">
        <v>576</v>
      </c>
      <c r="F102" s="16" t="s">
        <v>573</v>
      </c>
      <c r="G102" s="16" t="s">
        <v>573</v>
      </c>
      <c r="H102" s="16" t="s">
        <v>17</v>
      </c>
      <c r="I102" s="16" t="s">
        <v>1154</v>
      </c>
      <c r="J102" s="16" t="s">
        <v>1161</v>
      </c>
      <c r="K102" s="16">
        <v>400</v>
      </c>
      <c r="L102" s="16">
        <v>240</v>
      </c>
      <c r="M102" s="16">
        <v>160</v>
      </c>
      <c r="N102" s="26"/>
      <c r="O102" s="27" t="s">
        <v>1155</v>
      </c>
      <c r="P102" s="10">
        <v>2017</v>
      </c>
    </row>
    <row r="103" ht="42" customHeight="1" spans="1:16">
      <c r="A103" s="10">
        <v>100</v>
      </c>
      <c r="B103" s="15" t="s">
        <v>577</v>
      </c>
      <c r="C103" s="11" t="s">
        <v>456</v>
      </c>
      <c r="D103" s="11" t="s">
        <v>1230</v>
      </c>
      <c r="E103" s="15" t="s">
        <v>576</v>
      </c>
      <c r="F103" s="15" t="s">
        <v>573</v>
      </c>
      <c r="G103" s="15" t="s">
        <v>1243</v>
      </c>
      <c r="H103" s="15" t="s">
        <v>17</v>
      </c>
      <c r="I103" s="15" t="s">
        <v>1178</v>
      </c>
      <c r="J103" s="15" t="s">
        <v>1179</v>
      </c>
      <c r="K103" s="15">
        <v>400</v>
      </c>
      <c r="L103" s="15" t="s">
        <v>1156</v>
      </c>
      <c r="M103" s="15">
        <v>240</v>
      </c>
      <c r="N103" s="11" t="s">
        <v>1244</v>
      </c>
      <c r="O103" s="18" t="s">
        <v>1169</v>
      </c>
      <c r="P103" s="18">
        <v>2016</v>
      </c>
    </row>
    <row r="104" ht="42" customHeight="1" spans="1:16">
      <c r="A104" s="10">
        <v>101</v>
      </c>
      <c r="B104" s="16" t="s">
        <v>580</v>
      </c>
      <c r="C104" s="17" t="s">
        <v>456</v>
      </c>
      <c r="D104" s="17" t="s">
        <v>1230</v>
      </c>
      <c r="E104" s="16" t="s">
        <v>579</v>
      </c>
      <c r="F104" s="16" t="s">
        <v>578</v>
      </c>
      <c r="G104" s="16" t="s">
        <v>578</v>
      </c>
      <c r="H104" s="16" t="s">
        <v>446</v>
      </c>
      <c r="I104" s="16" t="s">
        <v>1154</v>
      </c>
      <c r="J104" s="16" t="s">
        <v>1161</v>
      </c>
      <c r="K104" s="16">
        <v>280</v>
      </c>
      <c r="L104" s="16">
        <v>70</v>
      </c>
      <c r="M104" s="16">
        <v>210</v>
      </c>
      <c r="N104" s="26"/>
      <c r="O104" s="27" t="s">
        <v>1155</v>
      </c>
      <c r="P104" s="10">
        <v>2017</v>
      </c>
    </row>
    <row r="105" ht="42" customHeight="1" spans="1:16">
      <c r="A105" s="10">
        <v>102</v>
      </c>
      <c r="B105" s="15" t="s">
        <v>580</v>
      </c>
      <c r="C105" s="11" t="s">
        <v>456</v>
      </c>
      <c r="D105" s="11" t="s">
        <v>1230</v>
      </c>
      <c r="E105" s="15" t="s">
        <v>579</v>
      </c>
      <c r="F105" s="15" t="s">
        <v>578</v>
      </c>
      <c r="G105" s="15" t="s">
        <v>578</v>
      </c>
      <c r="H105" s="15" t="s">
        <v>446</v>
      </c>
      <c r="I105" s="15" t="s">
        <v>1154</v>
      </c>
      <c r="J105" s="15" t="s">
        <v>1161</v>
      </c>
      <c r="K105" s="15">
        <v>280</v>
      </c>
      <c r="L105" s="15" t="s">
        <v>1156</v>
      </c>
      <c r="M105" s="15">
        <v>70</v>
      </c>
      <c r="N105" s="11" t="s">
        <v>1244</v>
      </c>
      <c r="O105" s="18" t="s">
        <v>1169</v>
      </c>
      <c r="P105" s="18">
        <v>2016</v>
      </c>
    </row>
    <row r="106" ht="42" customHeight="1" spans="1:16">
      <c r="A106" s="10">
        <v>103</v>
      </c>
      <c r="B106" s="16" t="s">
        <v>553</v>
      </c>
      <c r="C106" s="17" t="s">
        <v>456</v>
      </c>
      <c r="D106" s="17" t="s">
        <v>1230</v>
      </c>
      <c r="E106" s="16" t="s">
        <v>552</v>
      </c>
      <c r="F106" s="16" t="s">
        <v>547</v>
      </c>
      <c r="G106" s="16" t="s">
        <v>547</v>
      </c>
      <c r="H106" s="16" t="s">
        <v>446</v>
      </c>
      <c r="I106" s="16" t="s">
        <v>1154</v>
      </c>
      <c r="J106" s="16" t="s">
        <v>1161</v>
      </c>
      <c r="K106" s="16">
        <v>300</v>
      </c>
      <c r="L106" s="16">
        <v>68</v>
      </c>
      <c r="M106" s="16">
        <v>232</v>
      </c>
      <c r="N106" s="26"/>
      <c r="O106" s="27" t="s">
        <v>1155</v>
      </c>
      <c r="P106" s="10">
        <v>2017</v>
      </c>
    </row>
    <row r="107" ht="42" customHeight="1" spans="1:16">
      <c r="A107" s="10">
        <v>104</v>
      </c>
      <c r="B107" s="15" t="s">
        <v>553</v>
      </c>
      <c r="C107" s="11" t="s">
        <v>456</v>
      </c>
      <c r="D107" s="11" t="s">
        <v>1230</v>
      </c>
      <c r="E107" s="15" t="s">
        <v>552</v>
      </c>
      <c r="F107" s="15" t="s">
        <v>547</v>
      </c>
      <c r="G107" s="15" t="s">
        <v>547</v>
      </c>
      <c r="H107" s="15" t="s">
        <v>446</v>
      </c>
      <c r="I107" s="15" t="s">
        <v>1154</v>
      </c>
      <c r="J107" s="15" t="s">
        <v>1161</v>
      </c>
      <c r="K107" s="15">
        <v>300</v>
      </c>
      <c r="L107" s="15" t="s">
        <v>1156</v>
      </c>
      <c r="M107" s="15">
        <v>68</v>
      </c>
      <c r="N107" s="11" t="s">
        <v>1244</v>
      </c>
      <c r="O107" s="18" t="s">
        <v>1169</v>
      </c>
      <c r="P107" s="18">
        <v>2016</v>
      </c>
    </row>
    <row r="108" ht="42" customHeight="1" spans="1:16">
      <c r="A108" s="10">
        <v>105</v>
      </c>
      <c r="B108" s="16" t="s">
        <v>563</v>
      </c>
      <c r="C108" s="17" t="s">
        <v>456</v>
      </c>
      <c r="D108" s="17" t="s">
        <v>1230</v>
      </c>
      <c r="E108" s="16" t="s">
        <v>562</v>
      </c>
      <c r="F108" s="16" t="s">
        <v>561</v>
      </c>
      <c r="G108" s="16" t="s">
        <v>1243</v>
      </c>
      <c r="H108" s="16" t="s">
        <v>446</v>
      </c>
      <c r="I108" s="16" t="s">
        <v>1178</v>
      </c>
      <c r="J108" s="16" t="s">
        <v>1179</v>
      </c>
      <c r="K108" s="16">
        <v>300</v>
      </c>
      <c r="L108" s="16">
        <v>70</v>
      </c>
      <c r="M108" s="16">
        <v>160</v>
      </c>
      <c r="N108" s="26"/>
      <c r="O108" s="27" t="s">
        <v>1155</v>
      </c>
      <c r="P108" s="10">
        <v>2017</v>
      </c>
    </row>
    <row r="109" ht="42" customHeight="1" spans="1:16">
      <c r="A109" s="10">
        <v>106</v>
      </c>
      <c r="B109" s="15" t="s">
        <v>563</v>
      </c>
      <c r="C109" s="11" t="s">
        <v>456</v>
      </c>
      <c r="D109" s="11" t="s">
        <v>1230</v>
      </c>
      <c r="E109" s="15" t="s">
        <v>562</v>
      </c>
      <c r="F109" s="15" t="s">
        <v>561</v>
      </c>
      <c r="G109" s="15" t="s">
        <v>1243</v>
      </c>
      <c r="H109" s="15" t="s">
        <v>446</v>
      </c>
      <c r="I109" s="15" t="s">
        <v>1178</v>
      </c>
      <c r="J109" s="15" t="s">
        <v>1179</v>
      </c>
      <c r="K109" s="15">
        <v>300</v>
      </c>
      <c r="L109" s="15" t="s">
        <v>1156</v>
      </c>
      <c r="M109" s="15">
        <v>70</v>
      </c>
      <c r="N109" s="11" t="s">
        <v>1244</v>
      </c>
      <c r="O109" s="18" t="s">
        <v>1169</v>
      </c>
      <c r="P109" s="18">
        <v>2016</v>
      </c>
    </row>
    <row r="110" ht="42" customHeight="1" spans="1:16">
      <c r="A110" s="10">
        <v>107</v>
      </c>
      <c r="B110" s="16" t="s">
        <v>560</v>
      </c>
      <c r="C110" s="17" t="s">
        <v>456</v>
      </c>
      <c r="D110" s="17" t="s">
        <v>1230</v>
      </c>
      <c r="E110" s="16" t="s">
        <v>559</v>
      </c>
      <c r="F110" s="16" t="s">
        <v>556</v>
      </c>
      <c r="G110" s="16" t="s">
        <v>578</v>
      </c>
      <c r="H110" s="16" t="s">
        <v>446</v>
      </c>
      <c r="I110" s="16" t="s">
        <v>1178</v>
      </c>
      <c r="J110" s="16" t="s">
        <v>1179</v>
      </c>
      <c r="K110" s="16">
        <v>130</v>
      </c>
      <c r="L110" s="16">
        <v>80</v>
      </c>
      <c r="M110" s="16">
        <v>50</v>
      </c>
      <c r="N110" s="26"/>
      <c r="O110" s="27" t="s">
        <v>1155</v>
      </c>
      <c r="P110" s="10">
        <v>2017</v>
      </c>
    </row>
    <row r="111" ht="42" customHeight="1" spans="1:16">
      <c r="A111" s="10">
        <v>108</v>
      </c>
      <c r="B111" s="15" t="s">
        <v>560</v>
      </c>
      <c r="C111" s="11" t="s">
        <v>456</v>
      </c>
      <c r="D111" s="15" t="s">
        <v>1230</v>
      </c>
      <c r="E111" s="15" t="s">
        <v>559</v>
      </c>
      <c r="F111" s="15" t="s">
        <v>556</v>
      </c>
      <c r="G111" s="15" t="s">
        <v>578</v>
      </c>
      <c r="H111" s="15" t="s">
        <v>446</v>
      </c>
      <c r="I111" s="15" t="s">
        <v>1178</v>
      </c>
      <c r="J111" s="15" t="s">
        <v>1179</v>
      </c>
      <c r="K111" s="15">
        <v>130</v>
      </c>
      <c r="L111" s="15" t="s">
        <v>1156</v>
      </c>
      <c r="M111" s="15">
        <v>80</v>
      </c>
      <c r="N111" s="15" t="s">
        <v>1245</v>
      </c>
      <c r="O111" s="18" t="s">
        <v>1171</v>
      </c>
      <c r="P111" s="18">
        <v>2016</v>
      </c>
    </row>
    <row r="112" ht="42" customHeight="1" spans="1:16">
      <c r="A112" s="10">
        <v>109</v>
      </c>
      <c r="B112" s="15" t="s">
        <v>831</v>
      </c>
      <c r="C112" s="14" t="s">
        <v>799</v>
      </c>
      <c r="D112" s="14" t="s">
        <v>810</v>
      </c>
      <c r="E112" s="15" t="s">
        <v>830</v>
      </c>
      <c r="F112" s="15" t="s">
        <v>70</v>
      </c>
      <c r="G112" s="15" t="s">
        <v>70</v>
      </c>
      <c r="H112" s="15" t="s">
        <v>819</v>
      </c>
      <c r="I112" s="15" t="s">
        <v>1154</v>
      </c>
      <c r="J112" s="15" t="s">
        <v>70</v>
      </c>
      <c r="K112" s="15">
        <v>1000</v>
      </c>
      <c r="L112" s="15">
        <v>800</v>
      </c>
      <c r="M112" s="15">
        <v>200</v>
      </c>
      <c r="N112" s="20"/>
      <c r="O112" s="12" t="s">
        <v>1155</v>
      </c>
      <c r="P112" s="18">
        <v>2017</v>
      </c>
    </row>
    <row r="113" ht="42" customHeight="1" spans="1:16">
      <c r="A113" s="10">
        <v>110</v>
      </c>
      <c r="B113" s="12" t="s">
        <v>831</v>
      </c>
      <c r="C113" s="15" t="s">
        <v>799</v>
      </c>
      <c r="D113" s="12" t="s">
        <v>810</v>
      </c>
      <c r="E113" s="12" t="s">
        <v>830</v>
      </c>
      <c r="F113" s="12" t="s">
        <v>70</v>
      </c>
      <c r="G113" s="12" t="s">
        <v>70</v>
      </c>
      <c r="H113" s="12" t="s">
        <v>1246</v>
      </c>
      <c r="I113" s="12" t="s">
        <v>1154</v>
      </c>
      <c r="J113" s="12" t="s">
        <v>70</v>
      </c>
      <c r="K113" s="24">
        <v>1000</v>
      </c>
      <c r="L113" s="24">
        <v>600</v>
      </c>
      <c r="M113" s="24">
        <v>200</v>
      </c>
      <c r="N113" s="12" t="s">
        <v>1247</v>
      </c>
      <c r="O113" s="25" t="s">
        <v>1155</v>
      </c>
      <c r="P113" s="18">
        <v>2016</v>
      </c>
    </row>
    <row r="114" ht="42" customHeight="1" spans="1:16">
      <c r="A114" s="10">
        <v>111</v>
      </c>
      <c r="B114" s="15" t="s">
        <v>837</v>
      </c>
      <c r="C114" s="14" t="s">
        <v>799</v>
      </c>
      <c r="D114" s="14" t="s">
        <v>810</v>
      </c>
      <c r="E114" s="15" t="s">
        <v>836</v>
      </c>
      <c r="F114" s="15" t="s">
        <v>70</v>
      </c>
      <c r="G114" s="15" t="s">
        <v>70</v>
      </c>
      <c r="H114" s="15" t="s">
        <v>824</v>
      </c>
      <c r="I114" s="15" t="s">
        <v>1154</v>
      </c>
      <c r="J114" s="15" t="s">
        <v>70</v>
      </c>
      <c r="K114" s="15">
        <v>1000</v>
      </c>
      <c r="L114" s="15">
        <v>400</v>
      </c>
      <c r="M114" s="15">
        <v>200</v>
      </c>
      <c r="N114" s="20"/>
      <c r="O114" s="12" t="s">
        <v>1155</v>
      </c>
      <c r="P114" s="18">
        <v>2017</v>
      </c>
    </row>
    <row r="115" ht="42" customHeight="1" spans="1:16">
      <c r="A115" s="10">
        <v>112</v>
      </c>
      <c r="B115" s="15" t="s">
        <v>841</v>
      </c>
      <c r="C115" s="14" t="s">
        <v>799</v>
      </c>
      <c r="D115" s="14" t="s">
        <v>810</v>
      </c>
      <c r="E115" s="15" t="s">
        <v>840</v>
      </c>
      <c r="F115" s="15" t="s">
        <v>70</v>
      </c>
      <c r="G115" s="15" t="s">
        <v>70</v>
      </c>
      <c r="H115" s="15" t="s">
        <v>462</v>
      </c>
      <c r="I115" s="15" t="s">
        <v>1154</v>
      </c>
      <c r="J115" s="15" t="s">
        <v>70</v>
      </c>
      <c r="K115" s="15">
        <v>180</v>
      </c>
      <c r="L115" s="15">
        <v>120</v>
      </c>
      <c r="M115" s="15">
        <v>60</v>
      </c>
      <c r="N115" s="20"/>
      <c r="O115" s="12" t="s">
        <v>1155</v>
      </c>
      <c r="P115" s="18">
        <v>2017</v>
      </c>
    </row>
    <row r="116" ht="42" customHeight="1" spans="1:16">
      <c r="A116" s="10">
        <v>113</v>
      </c>
      <c r="B116" s="12" t="s">
        <v>1248</v>
      </c>
      <c r="C116" s="15" t="s">
        <v>1249</v>
      </c>
      <c r="D116" s="12" t="s">
        <v>135</v>
      </c>
      <c r="E116" s="12" t="s">
        <v>87</v>
      </c>
      <c r="F116" s="12" t="s">
        <v>70</v>
      </c>
      <c r="G116" s="12" t="s">
        <v>70</v>
      </c>
      <c r="H116" s="12" t="s">
        <v>17</v>
      </c>
      <c r="I116" s="12" t="s">
        <v>1154</v>
      </c>
      <c r="J116" s="12" t="s">
        <v>70</v>
      </c>
      <c r="K116" s="12">
        <v>50</v>
      </c>
      <c r="L116" s="12">
        <v>25</v>
      </c>
      <c r="M116" s="12">
        <v>25</v>
      </c>
      <c r="N116" s="12" t="s">
        <v>1250</v>
      </c>
      <c r="O116" s="25" t="s">
        <v>1155</v>
      </c>
      <c r="P116" s="18">
        <v>2016</v>
      </c>
    </row>
    <row r="117" ht="42" customHeight="1" spans="1:16">
      <c r="A117" s="10">
        <v>114</v>
      </c>
      <c r="B117" s="11" t="s">
        <v>1248</v>
      </c>
      <c r="C117" s="13" t="s">
        <v>1249</v>
      </c>
      <c r="D117" s="13" t="s">
        <v>135</v>
      </c>
      <c r="E117" s="11" t="s">
        <v>87</v>
      </c>
      <c r="F117" s="11" t="s">
        <v>70</v>
      </c>
      <c r="G117" s="11" t="s">
        <v>70</v>
      </c>
      <c r="H117" s="11" t="s">
        <v>17</v>
      </c>
      <c r="I117" s="18"/>
      <c r="J117" s="18"/>
      <c r="K117" s="23">
        <v>50</v>
      </c>
      <c r="L117" s="23"/>
      <c r="M117" s="23">
        <v>25</v>
      </c>
      <c r="N117" s="18"/>
      <c r="O117" s="18"/>
      <c r="P117" s="14">
        <v>2015</v>
      </c>
    </row>
    <row r="118" ht="42" customHeight="1" spans="1:16">
      <c r="A118" s="10">
        <v>115</v>
      </c>
      <c r="B118" s="12" t="s">
        <v>1251</v>
      </c>
      <c r="C118" s="15" t="s">
        <v>1249</v>
      </c>
      <c r="D118" s="12" t="s">
        <v>135</v>
      </c>
      <c r="E118" s="12" t="s">
        <v>81</v>
      </c>
      <c r="F118" s="12" t="s">
        <v>70</v>
      </c>
      <c r="G118" s="12" t="s">
        <v>70</v>
      </c>
      <c r="H118" s="12" t="s">
        <v>17</v>
      </c>
      <c r="I118" s="12" t="s">
        <v>1154</v>
      </c>
      <c r="J118" s="12" t="s">
        <v>70</v>
      </c>
      <c r="K118" s="12">
        <v>50</v>
      </c>
      <c r="L118" s="12">
        <v>25</v>
      </c>
      <c r="M118" s="12">
        <v>25</v>
      </c>
      <c r="N118" s="12" t="s">
        <v>1250</v>
      </c>
      <c r="O118" s="25" t="s">
        <v>1155</v>
      </c>
      <c r="P118" s="18">
        <v>2016</v>
      </c>
    </row>
    <row r="119" ht="42" customHeight="1" spans="1:16">
      <c r="A119" s="10">
        <v>116</v>
      </c>
      <c r="B119" s="11" t="s">
        <v>1251</v>
      </c>
      <c r="C119" s="13" t="s">
        <v>1249</v>
      </c>
      <c r="D119" s="13" t="s">
        <v>135</v>
      </c>
      <c r="E119" s="11" t="s">
        <v>81</v>
      </c>
      <c r="F119" s="11" t="s">
        <v>70</v>
      </c>
      <c r="G119" s="11" t="s">
        <v>70</v>
      </c>
      <c r="H119" s="11" t="s">
        <v>17</v>
      </c>
      <c r="I119" s="18"/>
      <c r="J119" s="18"/>
      <c r="K119" s="23">
        <v>50</v>
      </c>
      <c r="L119" s="23"/>
      <c r="M119" s="23">
        <v>25</v>
      </c>
      <c r="N119" s="18"/>
      <c r="O119" s="18"/>
      <c r="P119" s="14">
        <v>2015</v>
      </c>
    </row>
    <row r="120" ht="42" customHeight="1" spans="1:16">
      <c r="A120" s="10">
        <v>117</v>
      </c>
      <c r="B120" s="12" t="s">
        <v>1252</v>
      </c>
      <c r="C120" s="15" t="s">
        <v>1249</v>
      </c>
      <c r="D120" s="12" t="s">
        <v>135</v>
      </c>
      <c r="E120" s="12" t="s">
        <v>101</v>
      </c>
      <c r="F120" s="12" t="s">
        <v>70</v>
      </c>
      <c r="G120" s="12" t="s">
        <v>70</v>
      </c>
      <c r="H120" s="12" t="s">
        <v>17</v>
      </c>
      <c r="I120" s="12" t="s">
        <v>1154</v>
      </c>
      <c r="J120" s="12" t="s">
        <v>70</v>
      </c>
      <c r="K120" s="12">
        <v>50</v>
      </c>
      <c r="L120" s="12">
        <v>25</v>
      </c>
      <c r="M120" s="12">
        <v>25</v>
      </c>
      <c r="N120" s="12" t="s">
        <v>1250</v>
      </c>
      <c r="O120" s="25" t="s">
        <v>1155</v>
      </c>
      <c r="P120" s="18">
        <v>2016</v>
      </c>
    </row>
    <row r="121" ht="42" customHeight="1" spans="1:16">
      <c r="A121" s="10">
        <v>118</v>
      </c>
      <c r="B121" s="11" t="s">
        <v>1252</v>
      </c>
      <c r="C121" s="13" t="s">
        <v>1249</v>
      </c>
      <c r="D121" s="13" t="s">
        <v>135</v>
      </c>
      <c r="E121" s="11" t="s">
        <v>101</v>
      </c>
      <c r="F121" s="11" t="s">
        <v>70</v>
      </c>
      <c r="G121" s="11" t="s">
        <v>70</v>
      </c>
      <c r="H121" s="11" t="s">
        <v>17</v>
      </c>
      <c r="I121" s="18"/>
      <c r="J121" s="18"/>
      <c r="K121" s="23">
        <v>50</v>
      </c>
      <c r="L121" s="23"/>
      <c r="M121" s="23">
        <v>25</v>
      </c>
      <c r="N121" s="18"/>
      <c r="O121" s="18"/>
      <c r="P121" s="14">
        <v>2015</v>
      </c>
    </row>
    <row r="122" ht="42" customHeight="1" spans="1:16">
      <c r="A122" s="10">
        <v>119</v>
      </c>
      <c r="B122" s="12" t="s">
        <v>1253</v>
      </c>
      <c r="C122" s="15" t="s">
        <v>1249</v>
      </c>
      <c r="D122" s="12" t="s">
        <v>135</v>
      </c>
      <c r="E122" s="12" t="s">
        <v>1254</v>
      </c>
      <c r="F122" s="12" t="s">
        <v>854</v>
      </c>
      <c r="G122" s="12" t="s">
        <v>1165</v>
      </c>
      <c r="H122" s="12" t="s">
        <v>17</v>
      </c>
      <c r="I122" s="12" t="s">
        <v>1154</v>
      </c>
      <c r="J122" s="12" t="s">
        <v>1161</v>
      </c>
      <c r="K122" s="12">
        <v>50</v>
      </c>
      <c r="L122" s="12">
        <v>25</v>
      </c>
      <c r="M122" s="12">
        <v>25</v>
      </c>
      <c r="N122" s="12" t="s">
        <v>1250</v>
      </c>
      <c r="O122" s="25" t="s">
        <v>1155</v>
      </c>
      <c r="P122" s="18">
        <v>2016</v>
      </c>
    </row>
    <row r="123" ht="42" customHeight="1" spans="1:16">
      <c r="A123" s="10">
        <v>120</v>
      </c>
      <c r="B123" s="11" t="s">
        <v>1253</v>
      </c>
      <c r="C123" s="13" t="s">
        <v>1249</v>
      </c>
      <c r="D123" s="13" t="s">
        <v>135</v>
      </c>
      <c r="E123" s="11" t="s">
        <v>1254</v>
      </c>
      <c r="F123" s="11" t="s">
        <v>854</v>
      </c>
      <c r="G123" s="11" t="s">
        <v>854</v>
      </c>
      <c r="H123" s="11" t="s">
        <v>17</v>
      </c>
      <c r="I123" s="18"/>
      <c r="J123" s="18"/>
      <c r="K123" s="23">
        <v>50</v>
      </c>
      <c r="L123" s="23"/>
      <c r="M123" s="23">
        <v>25</v>
      </c>
      <c r="N123" s="18"/>
      <c r="O123" s="18"/>
      <c r="P123" s="14">
        <v>2015</v>
      </c>
    </row>
    <row r="124" ht="42" customHeight="1" spans="1:16">
      <c r="A124" s="10">
        <v>121</v>
      </c>
      <c r="B124" s="12" t="s">
        <v>1255</v>
      </c>
      <c r="C124" s="15" t="s">
        <v>1249</v>
      </c>
      <c r="D124" s="12" t="s">
        <v>135</v>
      </c>
      <c r="E124" s="12" t="s">
        <v>1256</v>
      </c>
      <c r="F124" s="12" t="s">
        <v>854</v>
      </c>
      <c r="G124" s="12" t="s">
        <v>1165</v>
      </c>
      <c r="H124" s="12" t="s">
        <v>17</v>
      </c>
      <c r="I124" s="12" t="s">
        <v>1154</v>
      </c>
      <c r="J124" s="12" t="s">
        <v>1161</v>
      </c>
      <c r="K124" s="12">
        <v>50</v>
      </c>
      <c r="L124" s="12">
        <v>25</v>
      </c>
      <c r="M124" s="12">
        <v>25</v>
      </c>
      <c r="N124" s="12" t="s">
        <v>1250</v>
      </c>
      <c r="O124" s="25" t="s">
        <v>1155</v>
      </c>
      <c r="P124" s="18">
        <v>2016</v>
      </c>
    </row>
    <row r="125" ht="42" customHeight="1" spans="1:16">
      <c r="A125" s="10">
        <v>122</v>
      </c>
      <c r="B125" s="11" t="s">
        <v>1255</v>
      </c>
      <c r="C125" s="13" t="s">
        <v>1249</v>
      </c>
      <c r="D125" s="13" t="s">
        <v>135</v>
      </c>
      <c r="E125" s="11" t="s">
        <v>1256</v>
      </c>
      <c r="F125" s="11" t="s">
        <v>854</v>
      </c>
      <c r="G125" s="11" t="s">
        <v>854</v>
      </c>
      <c r="H125" s="11" t="s">
        <v>17</v>
      </c>
      <c r="I125" s="18"/>
      <c r="J125" s="18"/>
      <c r="K125" s="23">
        <v>50</v>
      </c>
      <c r="L125" s="23"/>
      <c r="M125" s="23">
        <v>25</v>
      </c>
      <c r="N125" s="18"/>
      <c r="O125" s="18"/>
      <c r="P125" s="14">
        <v>2015</v>
      </c>
    </row>
    <row r="126" ht="42" customHeight="1" spans="1:16">
      <c r="A126" s="10">
        <v>123</v>
      </c>
      <c r="B126" s="16" t="s">
        <v>84</v>
      </c>
      <c r="C126" s="17" t="s">
        <v>1249</v>
      </c>
      <c r="D126" s="17" t="s">
        <v>135</v>
      </c>
      <c r="E126" s="16" t="s">
        <v>83</v>
      </c>
      <c r="F126" s="16" t="s">
        <v>70</v>
      </c>
      <c r="G126" s="16" t="s">
        <v>70</v>
      </c>
      <c r="H126" s="16" t="s">
        <v>29</v>
      </c>
      <c r="I126" s="16" t="s">
        <v>1154</v>
      </c>
      <c r="J126" s="16" t="s">
        <v>70</v>
      </c>
      <c r="K126" s="16">
        <v>50</v>
      </c>
      <c r="L126" s="16">
        <v>20</v>
      </c>
      <c r="M126" s="16">
        <v>20</v>
      </c>
      <c r="N126" s="26"/>
      <c r="O126" s="27" t="s">
        <v>1155</v>
      </c>
      <c r="P126" s="10">
        <v>2017</v>
      </c>
    </row>
    <row r="127" ht="42" customHeight="1" spans="1:16">
      <c r="A127" s="10">
        <v>124</v>
      </c>
      <c r="B127" s="15" t="s">
        <v>84</v>
      </c>
      <c r="C127" s="15" t="s">
        <v>1249</v>
      </c>
      <c r="D127" s="11" t="s">
        <v>135</v>
      </c>
      <c r="E127" s="15" t="s">
        <v>83</v>
      </c>
      <c r="F127" s="15" t="s">
        <v>70</v>
      </c>
      <c r="G127" s="15" t="s">
        <v>70</v>
      </c>
      <c r="H127" s="15" t="s">
        <v>29</v>
      </c>
      <c r="I127" s="15" t="s">
        <v>1154</v>
      </c>
      <c r="J127" s="15" t="s">
        <v>70</v>
      </c>
      <c r="K127" s="15">
        <v>50</v>
      </c>
      <c r="L127" s="15" t="s">
        <v>1156</v>
      </c>
      <c r="M127" s="15">
        <v>20</v>
      </c>
      <c r="N127" s="11" t="s">
        <v>1250</v>
      </c>
      <c r="O127" s="25" t="s">
        <v>1169</v>
      </c>
      <c r="P127" s="18">
        <v>2016</v>
      </c>
    </row>
    <row r="128" ht="42" customHeight="1" spans="1:16">
      <c r="A128" s="10">
        <v>125</v>
      </c>
      <c r="B128" s="16" t="s">
        <v>1257</v>
      </c>
      <c r="C128" s="17" t="s">
        <v>1249</v>
      </c>
      <c r="D128" s="17" t="s">
        <v>135</v>
      </c>
      <c r="E128" s="16" t="s">
        <v>1258</v>
      </c>
      <c r="F128" s="16" t="s">
        <v>854</v>
      </c>
      <c r="G128" s="16" t="s">
        <v>1165</v>
      </c>
      <c r="H128" s="16" t="s">
        <v>29</v>
      </c>
      <c r="I128" s="16" t="s">
        <v>1154</v>
      </c>
      <c r="J128" s="16" t="s">
        <v>1161</v>
      </c>
      <c r="K128" s="16">
        <v>50</v>
      </c>
      <c r="L128" s="16">
        <v>20</v>
      </c>
      <c r="M128" s="16">
        <v>20</v>
      </c>
      <c r="N128" s="26"/>
      <c r="O128" s="27" t="s">
        <v>1155</v>
      </c>
      <c r="P128" s="10">
        <v>2017</v>
      </c>
    </row>
    <row r="129" ht="42" customHeight="1" spans="1:16">
      <c r="A129" s="10">
        <v>126</v>
      </c>
      <c r="B129" s="15" t="s">
        <v>1257</v>
      </c>
      <c r="C129" s="15" t="s">
        <v>1249</v>
      </c>
      <c r="D129" s="11" t="s">
        <v>135</v>
      </c>
      <c r="E129" s="15" t="s">
        <v>1258</v>
      </c>
      <c r="F129" s="15" t="s">
        <v>854</v>
      </c>
      <c r="G129" s="15" t="s">
        <v>1165</v>
      </c>
      <c r="H129" s="15" t="s">
        <v>29</v>
      </c>
      <c r="I129" s="15" t="s">
        <v>1154</v>
      </c>
      <c r="J129" s="15" t="s">
        <v>1161</v>
      </c>
      <c r="K129" s="15">
        <v>50</v>
      </c>
      <c r="L129" s="15" t="s">
        <v>1156</v>
      </c>
      <c r="M129" s="15">
        <v>20</v>
      </c>
      <c r="N129" s="11" t="s">
        <v>1250</v>
      </c>
      <c r="O129" s="25" t="s">
        <v>1169</v>
      </c>
      <c r="P129" s="18">
        <v>2016</v>
      </c>
    </row>
    <row r="130" ht="42" customHeight="1" spans="1:16">
      <c r="A130" s="10">
        <v>127</v>
      </c>
      <c r="B130" s="16" t="s">
        <v>1259</v>
      </c>
      <c r="C130" s="17" t="s">
        <v>1249</v>
      </c>
      <c r="D130" s="17" t="s">
        <v>135</v>
      </c>
      <c r="E130" s="16" t="s">
        <v>1260</v>
      </c>
      <c r="F130" s="16" t="s">
        <v>867</v>
      </c>
      <c r="G130" s="16" t="s">
        <v>1165</v>
      </c>
      <c r="H130" s="16" t="s">
        <v>29</v>
      </c>
      <c r="I130" s="16" t="s">
        <v>1154</v>
      </c>
      <c r="J130" s="16" t="s">
        <v>1161</v>
      </c>
      <c r="K130" s="16">
        <v>50</v>
      </c>
      <c r="L130" s="16">
        <v>20</v>
      </c>
      <c r="M130" s="16">
        <v>20</v>
      </c>
      <c r="N130" s="26"/>
      <c r="O130" s="27" t="s">
        <v>1155</v>
      </c>
      <c r="P130" s="10">
        <v>2017</v>
      </c>
    </row>
    <row r="131" ht="42" customHeight="1" spans="1:16">
      <c r="A131" s="10">
        <v>128</v>
      </c>
      <c r="B131" s="15" t="s">
        <v>1259</v>
      </c>
      <c r="C131" s="15" t="s">
        <v>1249</v>
      </c>
      <c r="D131" s="11" t="s">
        <v>135</v>
      </c>
      <c r="E131" s="15" t="s">
        <v>1260</v>
      </c>
      <c r="F131" s="15" t="s">
        <v>867</v>
      </c>
      <c r="G131" s="15" t="s">
        <v>1165</v>
      </c>
      <c r="H131" s="15" t="s">
        <v>29</v>
      </c>
      <c r="I131" s="15" t="s">
        <v>1154</v>
      </c>
      <c r="J131" s="15" t="s">
        <v>1161</v>
      </c>
      <c r="K131" s="15">
        <v>50</v>
      </c>
      <c r="L131" s="15" t="s">
        <v>1156</v>
      </c>
      <c r="M131" s="15">
        <v>20</v>
      </c>
      <c r="N131" s="11" t="s">
        <v>1250</v>
      </c>
      <c r="O131" s="25" t="s">
        <v>1169</v>
      </c>
      <c r="P131" s="18">
        <v>2016</v>
      </c>
    </row>
    <row r="132" ht="42" customHeight="1" spans="1:16">
      <c r="A132" s="10">
        <v>129</v>
      </c>
      <c r="B132" s="16" t="s">
        <v>1261</v>
      </c>
      <c r="C132" s="17" t="s">
        <v>1249</v>
      </c>
      <c r="D132" s="17" t="s">
        <v>135</v>
      </c>
      <c r="E132" s="16" t="s">
        <v>1262</v>
      </c>
      <c r="F132" s="16" t="s">
        <v>241</v>
      </c>
      <c r="G132" s="16" t="s">
        <v>241</v>
      </c>
      <c r="H132" s="16" t="s">
        <v>29</v>
      </c>
      <c r="I132" s="16" t="s">
        <v>1154</v>
      </c>
      <c r="J132" s="16" t="s">
        <v>241</v>
      </c>
      <c r="K132" s="16">
        <v>50</v>
      </c>
      <c r="L132" s="16">
        <v>20</v>
      </c>
      <c r="M132" s="16">
        <v>20</v>
      </c>
      <c r="N132" s="26"/>
      <c r="O132" s="27" t="s">
        <v>1155</v>
      </c>
      <c r="P132" s="10">
        <v>2017</v>
      </c>
    </row>
    <row r="133" ht="42" customHeight="1" spans="1:16">
      <c r="A133" s="10">
        <v>130</v>
      </c>
      <c r="B133" s="15" t="s">
        <v>1261</v>
      </c>
      <c r="C133" s="15" t="s">
        <v>1249</v>
      </c>
      <c r="D133" s="11" t="s">
        <v>135</v>
      </c>
      <c r="E133" s="15" t="s">
        <v>1262</v>
      </c>
      <c r="F133" s="15" t="s">
        <v>241</v>
      </c>
      <c r="G133" s="15" t="s">
        <v>241</v>
      </c>
      <c r="H133" s="15" t="s">
        <v>29</v>
      </c>
      <c r="I133" s="15" t="s">
        <v>1154</v>
      </c>
      <c r="J133" s="15" t="s">
        <v>241</v>
      </c>
      <c r="K133" s="15">
        <v>50</v>
      </c>
      <c r="L133" s="15" t="s">
        <v>1156</v>
      </c>
      <c r="M133" s="15">
        <v>20</v>
      </c>
      <c r="N133" s="11" t="s">
        <v>1250</v>
      </c>
      <c r="O133" s="25" t="s">
        <v>1169</v>
      </c>
      <c r="P133" s="18">
        <v>2016</v>
      </c>
    </row>
    <row r="134" ht="42" customHeight="1" spans="1:16">
      <c r="A134" s="10">
        <v>131</v>
      </c>
      <c r="B134" s="16" t="s">
        <v>1263</v>
      </c>
      <c r="C134" s="17" t="s">
        <v>1249</v>
      </c>
      <c r="D134" s="17" t="s">
        <v>135</v>
      </c>
      <c r="E134" s="16" t="s">
        <v>1264</v>
      </c>
      <c r="F134" s="16" t="s">
        <v>241</v>
      </c>
      <c r="G134" s="16" t="s">
        <v>241</v>
      </c>
      <c r="H134" s="16" t="s">
        <v>29</v>
      </c>
      <c r="I134" s="16" t="s">
        <v>1154</v>
      </c>
      <c r="J134" s="16" t="s">
        <v>241</v>
      </c>
      <c r="K134" s="16">
        <v>50</v>
      </c>
      <c r="L134" s="16">
        <v>20</v>
      </c>
      <c r="M134" s="16">
        <v>20</v>
      </c>
      <c r="N134" s="26"/>
      <c r="O134" s="27" t="s">
        <v>1155</v>
      </c>
      <c r="P134" s="10">
        <v>2017</v>
      </c>
    </row>
    <row r="135" ht="42" customHeight="1" spans="1:16">
      <c r="A135" s="10">
        <v>132</v>
      </c>
      <c r="B135" s="15" t="s">
        <v>1263</v>
      </c>
      <c r="C135" s="15" t="s">
        <v>1249</v>
      </c>
      <c r="D135" s="11" t="s">
        <v>135</v>
      </c>
      <c r="E135" s="15" t="s">
        <v>1264</v>
      </c>
      <c r="F135" s="15" t="s">
        <v>241</v>
      </c>
      <c r="G135" s="15" t="s">
        <v>241</v>
      </c>
      <c r="H135" s="15" t="s">
        <v>29</v>
      </c>
      <c r="I135" s="15" t="s">
        <v>1154</v>
      </c>
      <c r="J135" s="15" t="s">
        <v>241</v>
      </c>
      <c r="K135" s="15">
        <v>50</v>
      </c>
      <c r="L135" s="15" t="s">
        <v>1156</v>
      </c>
      <c r="M135" s="15">
        <v>20</v>
      </c>
      <c r="N135" s="11" t="s">
        <v>1250</v>
      </c>
      <c r="O135" s="25" t="s">
        <v>1169</v>
      </c>
      <c r="P135" s="18">
        <v>2016</v>
      </c>
    </row>
    <row r="136" ht="42" customHeight="1" spans="1:16">
      <c r="A136" s="10">
        <v>133</v>
      </c>
      <c r="B136" s="16" t="s">
        <v>1265</v>
      </c>
      <c r="C136" s="17" t="s">
        <v>1249</v>
      </c>
      <c r="D136" s="17" t="s">
        <v>135</v>
      </c>
      <c r="E136" s="16" t="s">
        <v>1266</v>
      </c>
      <c r="F136" s="16" t="s">
        <v>241</v>
      </c>
      <c r="G136" s="16" t="s">
        <v>241</v>
      </c>
      <c r="H136" s="16" t="s">
        <v>29</v>
      </c>
      <c r="I136" s="16" t="s">
        <v>1154</v>
      </c>
      <c r="J136" s="16" t="s">
        <v>241</v>
      </c>
      <c r="K136" s="16">
        <v>50</v>
      </c>
      <c r="L136" s="16">
        <v>20</v>
      </c>
      <c r="M136" s="16">
        <v>20</v>
      </c>
      <c r="N136" s="26"/>
      <c r="O136" s="27" t="s">
        <v>1155</v>
      </c>
      <c r="P136" s="10">
        <v>2017</v>
      </c>
    </row>
    <row r="137" ht="42" customHeight="1" spans="1:16">
      <c r="A137" s="10">
        <v>134</v>
      </c>
      <c r="B137" s="15" t="s">
        <v>1265</v>
      </c>
      <c r="C137" s="15" t="s">
        <v>1249</v>
      </c>
      <c r="D137" s="11" t="s">
        <v>135</v>
      </c>
      <c r="E137" s="15" t="s">
        <v>1266</v>
      </c>
      <c r="F137" s="15" t="s">
        <v>241</v>
      </c>
      <c r="G137" s="15" t="s">
        <v>241</v>
      </c>
      <c r="H137" s="15" t="s">
        <v>29</v>
      </c>
      <c r="I137" s="15" t="s">
        <v>1154</v>
      </c>
      <c r="J137" s="15" t="s">
        <v>241</v>
      </c>
      <c r="K137" s="15">
        <v>50</v>
      </c>
      <c r="L137" s="15" t="s">
        <v>1156</v>
      </c>
      <c r="M137" s="15">
        <v>20</v>
      </c>
      <c r="N137" s="11" t="s">
        <v>1250</v>
      </c>
      <c r="O137" s="25" t="s">
        <v>1169</v>
      </c>
      <c r="P137" s="18">
        <v>2016</v>
      </c>
    </row>
    <row r="138" ht="42" customHeight="1" spans="1:16">
      <c r="A138" s="10">
        <v>135</v>
      </c>
      <c r="B138" s="15" t="s">
        <v>245</v>
      </c>
      <c r="C138" s="15" t="s">
        <v>1249</v>
      </c>
      <c r="D138" s="11" t="s">
        <v>442</v>
      </c>
      <c r="E138" s="15" t="s">
        <v>244</v>
      </c>
      <c r="F138" s="15" t="s">
        <v>241</v>
      </c>
      <c r="G138" s="15" t="s">
        <v>241</v>
      </c>
      <c r="H138" s="15" t="s">
        <v>29</v>
      </c>
      <c r="I138" s="15" t="s">
        <v>1154</v>
      </c>
      <c r="J138" s="15" t="s">
        <v>241</v>
      </c>
      <c r="K138" s="15">
        <v>3</v>
      </c>
      <c r="L138" s="15" t="s">
        <v>1156</v>
      </c>
      <c r="M138" s="15">
        <v>3</v>
      </c>
      <c r="N138" s="11" t="s">
        <v>1267</v>
      </c>
      <c r="O138" s="25" t="s">
        <v>1169</v>
      </c>
      <c r="P138" s="18">
        <v>2016</v>
      </c>
    </row>
    <row r="139" ht="42" customHeight="1" spans="1:16">
      <c r="A139" s="10">
        <v>136</v>
      </c>
      <c r="B139" s="15" t="s">
        <v>273</v>
      </c>
      <c r="C139" s="15" t="s">
        <v>1249</v>
      </c>
      <c r="D139" s="11" t="s">
        <v>442</v>
      </c>
      <c r="E139" s="15" t="s">
        <v>272</v>
      </c>
      <c r="F139" s="15" t="s">
        <v>241</v>
      </c>
      <c r="G139" s="15" t="s">
        <v>241</v>
      </c>
      <c r="H139" s="15" t="s">
        <v>29</v>
      </c>
      <c r="I139" s="15" t="s">
        <v>1154</v>
      </c>
      <c r="J139" s="15" t="s">
        <v>241</v>
      </c>
      <c r="K139" s="15">
        <v>3</v>
      </c>
      <c r="L139" s="15" t="s">
        <v>1156</v>
      </c>
      <c r="M139" s="15">
        <v>3</v>
      </c>
      <c r="N139" s="11" t="s">
        <v>1267</v>
      </c>
      <c r="O139" s="25" t="s">
        <v>1169</v>
      </c>
      <c r="P139" s="18">
        <v>2016</v>
      </c>
    </row>
    <row r="140" ht="42" customHeight="1" spans="1:16">
      <c r="A140" s="10">
        <v>137</v>
      </c>
      <c r="B140" s="15" t="s">
        <v>1016</v>
      </c>
      <c r="C140" s="14" t="s">
        <v>874</v>
      </c>
      <c r="D140" s="14" t="s">
        <v>1268</v>
      </c>
      <c r="E140" s="15" t="s">
        <v>1015</v>
      </c>
      <c r="F140" s="15" t="s">
        <v>1014</v>
      </c>
      <c r="G140" s="15" t="s">
        <v>1184</v>
      </c>
      <c r="H140" s="15" t="s">
        <v>753</v>
      </c>
      <c r="I140" s="15" t="s">
        <v>1178</v>
      </c>
      <c r="J140" s="15" t="s">
        <v>1185</v>
      </c>
      <c r="K140" s="15">
        <v>50</v>
      </c>
      <c r="L140" s="15">
        <v>40</v>
      </c>
      <c r="M140" s="15">
        <v>10</v>
      </c>
      <c r="N140" s="20"/>
      <c r="O140" s="12" t="s">
        <v>1155</v>
      </c>
      <c r="P140" s="18">
        <v>2017</v>
      </c>
    </row>
    <row r="141" ht="42" customHeight="1" spans="1:16">
      <c r="A141" s="10">
        <v>138</v>
      </c>
      <c r="B141" s="15" t="s">
        <v>1016</v>
      </c>
      <c r="C141" s="15" t="s">
        <v>874</v>
      </c>
      <c r="D141" s="14" t="s">
        <v>1268</v>
      </c>
      <c r="E141" s="15" t="s">
        <v>1015</v>
      </c>
      <c r="F141" s="15" t="s">
        <v>1014</v>
      </c>
      <c r="G141" s="15" t="s">
        <v>1184</v>
      </c>
      <c r="H141" s="15" t="s">
        <v>753</v>
      </c>
      <c r="I141" s="15" t="s">
        <v>1178</v>
      </c>
      <c r="J141" s="15" t="s">
        <v>1185</v>
      </c>
      <c r="K141" s="15">
        <v>50</v>
      </c>
      <c r="L141" s="15" t="s">
        <v>1156</v>
      </c>
      <c r="M141" s="15">
        <v>40</v>
      </c>
      <c r="N141" s="14" t="s">
        <v>1013</v>
      </c>
      <c r="O141" s="25" t="s">
        <v>1169</v>
      </c>
      <c r="P141" s="18">
        <v>2016</v>
      </c>
    </row>
    <row r="142" ht="42" customHeight="1" spans="1:16">
      <c r="A142" s="10">
        <v>139</v>
      </c>
      <c r="B142" s="15" t="s">
        <v>1019</v>
      </c>
      <c r="C142" s="14" t="s">
        <v>874</v>
      </c>
      <c r="D142" s="14" t="s">
        <v>1268</v>
      </c>
      <c r="E142" s="15" t="s">
        <v>1018</v>
      </c>
      <c r="F142" s="15" t="s">
        <v>1017</v>
      </c>
      <c r="G142" s="15" t="s">
        <v>1190</v>
      </c>
      <c r="H142" s="15" t="s">
        <v>462</v>
      </c>
      <c r="I142" s="15" t="s">
        <v>1178</v>
      </c>
      <c r="J142" s="15" t="s">
        <v>1191</v>
      </c>
      <c r="K142" s="15">
        <v>50</v>
      </c>
      <c r="L142" s="15">
        <v>40</v>
      </c>
      <c r="M142" s="15">
        <v>10</v>
      </c>
      <c r="N142" s="20"/>
      <c r="O142" s="12" t="s">
        <v>1155</v>
      </c>
      <c r="P142" s="18">
        <v>2017</v>
      </c>
    </row>
    <row r="143" ht="42" customHeight="1" spans="1:16">
      <c r="A143" s="10">
        <v>140</v>
      </c>
      <c r="B143" s="15" t="s">
        <v>1019</v>
      </c>
      <c r="C143" s="15" t="s">
        <v>874</v>
      </c>
      <c r="D143" s="14" t="s">
        <v>1268</v>
      </c>
      <c r="E143" s="15" t="s">
        <v>1018</v>
      </c>
      <c r="F143" s="15" t="s">
        <v>1017</v>
      </c>
      <c r="G143" s="15" t="s">
        <v>1190</v>
      </c>
      <c r="H143" s="15" t="s">
        <v>462</v>
      </c>
      <c r="I143" s="15" t="s">
        <v>1178</v>
      </c>
      <c r="J143" s="15" t="s">
        <v>1191</v>
      </c>
      <c r="K143" s="15">
        <v>50</v>
      </c>
      <c r="L143" s="15" t="s">
        <v>1156</v>
      </c>
      <c r="M143" s="15">
        <v>40</v>
      </c>
      <c r="N143" s="14" t="s">
        <v>1013</v>
      </c>
      <c r="O143" s="25" t="s">
        <v>1169</v>
      </c>
      <c r="P143" s="18">
        <v>2016</v>
      </c>
    </row>
    <row r="144" ht="42" customHeight="1" spans="1:16">
      <c r="A144" s="10">
        <v>141</v>
      </c>
      <c r="B144" s="15" t="s">
        <v>1269</v>
      </c>
      <c r="C144" s="15" t="s">
        <v>874</v>
      </c>
      <c r="D144" s="14" t="s">
        <v>1270</v>
      </c>
      <c r="E144" s="15" t="s">
        <v>1271</v>
      </c>
      <c r="F144" s="15" t="s">
        <v>443</v>
      </c>
      <c r="G144" s="15" t="s">
        <v>1216</v>
      </c>
      <c r="H144" s="15" t="s">
        <v>779</v>
      </c>
      <c r="I144" s="15" t="s">
        <v>1178</v>
      </c>
      <c r="J144" s="15" t="s">
        <v>1179</v>
      </c>
      <c r="K144" s="15">
        <v>30</v>
      </c>
      <c r="L144" s="15" t="s">
        <v>1156</v>
      </c>
      <c r="M144" s="15">
        <v>30</v>
      </c>
      <c r="N144" s="14" t="s">
        <v>1270</v>
      </c>
      <c r="O144" s="25" t="s">
        <v>1169</v>
      </c>
      <c r="P144" s="18">
        <v>2016</v>
      </c>
    </row>
    <row r="145" ht="42" customHeight="1" spans="1:16">
      <c r="A145" s="10">
        <v>142</v>
      </c>
      <c r="B145" s="15" t="s">
        <v>916</v>
      </c>
      <c r="C145" s="14" t="s">
        <v>874</v>
      </c>
      <c r="D145" s="15" t="s">
        <v>1270</v>
      </c>
      <c r="E145" s="15" t="s">
        <v>915</v>
      </c>
      <c r="F145" s="15" t="s">
        <v>914</v>
      </c>
      <c r="G145" s="15" t="s">
        <v>1190</v>
      </c>
      <c r="H145" s="15" t="s">
        <v>736</v>
      </c>
      <c r="I145" s="15" t="s">
        <v>1178</v>
      </c>
      <c r="J145" s="15" t="s">
        <v>1191</v>
      </c>
      <c r="K145" s="15">
        <v>50</v>
      </c>
      <c r="L145" s="15" t="s">
        <v>1156</v>
      </c>
      <c r="M145" s="15">
        <v>50</v>
      </c>
      <c r="N145" s="20"/>
      <c r="O145" s="18" t="s">
        <v>1169</v>
      </c>
      <c r="P145" s="18">
        <v>2017</v>
      </c>
    </row>
    <row r="146" ht="42" customHeight="1" spans="1:16">
      <c r="A146" s="10">
        <v>143</v>
      </c>
      <c r="B146" s="15" t="s">
        <v>1272</v>
      </c>
      <c r="C146" s="14" t="s">
        <v>874</v>
      </c>
      <c r="D146" s="15" t="s">
        <v>1270</v>
      </c>
      <c r="E146" s="15" t="s">
        <v>1273</v>
      </c>
      <c r="F146" s="15" t="s">
        <v>453</v>
      </c>
      <c r="G146" s="15" t="s">
        <v>1216</v>
      </c>
      <c r="H146" s="15" t="s">
        <v>736</v>
      </c>
      <c r="I146" s="15" t="s">
        <v>1178</v>
      </c>
      <c r="J146" s="15" t="s">
        <v>1179</v>
      </c>
      <c r="K146" s="15">
        <v>5</v>
      </c>
      <c r="L146" s="15" t="s">
        <v>1156</v>
      </c>
      <c r="M146" s="15">
        <v>5</v>
      </c>
      <c r="N146" s="20"/>
      <c r="O146" s="18" t="s">
        <v>1169</v>
      </c>
      <c r="P146" s="18">
        <v>2017</v>
      </c>
    </row>
    <row r="147" ht="42" customHeight="1" spans="1:16">
      <c r="A147" s="10">
        <v>144</v>
      </c>
      <c r="B147" s="15" t="s">
        <v>971</v>
      </c>
      <c r="C147" s="15" t="s">
        <v>874</v>
      </c>
      <c r="D147" s="15" t="s">
        <v>1270</v>
      </c>
      <c r="E147" s="15" t="s">
        <v>970</v>
      </c>
      <c r="F147" s="15" t="s">
        <v>643</v>
      </c>
      <c r="G147" s="15" t="s">
        <v>643</v>
      </c>
      <c r="H147" s="15" t="s">
        <v>736</v>
      </c>
      <c r="I147" s="15" t="s">
        <v>1154</v>
      </c>
      <c r="J147" s="15" t="s">
        <v>643</v>
      </c>
      <c r="K147" s="15"/>
      <c r="L147" s="15">
        <v>60</v>
      </c>
      <c r="M147" s="15">
        <v>60</v>
      </c>
      <c r="N147" s="20"/>
      <c r="O147" s="18" t="s">
        <v>1169</v>
      </c>
      <c r="P147" s="18">
        <v>2017</v>
      </c>
    </row>
  </sheetData>
  <autoFilter ref="A3:P147">
    <extLst/>
  </autoFilter>
  <sortState ref="B5:P172">
    <sortCondition ref="C5:C172" descending="1"/>
    <sortCondition ref="D5:D172" descending="1"/>
    <sortCondition ref="B5:B172"/>
  </sortState>
  <mergeCells count="1">
    <mergeCell ref="A2:P2"/>
  </mergeCells>
  <pageMargins left="0.751388888888889" right="0.751388888888889" top="1" bottom="1" header="0.511805555555556" footer="0.511805555555556"/>
  <pageSetup paperSize="9" scale="80" orientation="landscape" useFirstPageNumber="1" horizontalDpi="600"/>
  <headerFooter>
    <oddFooter>&amp;C&amp;"仿宋"&amp;10第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 (2)</vt:lpstr>
      <vt:lpstr>抽查项目明细表</vt:lpstr>
      <vt:lpstr>实地抽查项目-改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dell9010</cp:lastModifiedBy>
  <dcterms:created xsi:type="dcterms:W3CDTF">2018-02-27T11:14:00Z</dcterms:created>
  <dcterms:modified xsi:type="dcterms:W3CDTF">2018-09-29T07:58:48Z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true</vt:bool>
  </property>
</Properties>
</file>